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8195" windowHeight="11760" activeTab="7"/>
  </bookViews>
  <sheets>
    <sheet name="Hawk 2FL" sheetId="1" r:id="rId1"/>
    <sheet name="Hawk 4" sheetId="2" r:id="rId2"/>
    <sheet name="Hawk 5SL" sheetId="3" r:id="rId3"/>
    <sheet name="Hawk 6" sheetId="4" r:id="rId4"/>
    <sheet name="110 3FL" sheetId="5" r:id="rId5"/>
    <sheet name="110 4" sheetId="6" r:id="rId6"/>
    <sheet name="110 6SL" sheetId="7" r:id="rId7"/>
    <sheet name="110 7" sheetId="8" r:id="rId8"/>
  </sheets>
  <definedNames/>
  <calcPr fullCalcOnLoad="1"/>
</workbook>
</file>

<file path=xl/comments1.xml><?xml version="1.0" encoding="utf-8"?>
<comments xmlns="http://schemas.openxmlformats.org/spreadsheetml/2006/main">
  <authors>
    <author>FOTW</author>
  </authors>
  <commentLis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</commentList>
</comments>
</file>

<file path=xl/comments2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comments3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comments4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comments5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comments6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comments7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comments8.xml><?xml version="1.0" encoding="utf-8"?>
<comments xmlns="http://schemas.openxmlformats.org/spreadsheetml/2006/main">
  <authors>
    <author>FOTW</author>
  </authors>
  <commentList>
    <comment ref="A2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Italicize this row if aircraft is damaged.  -4 for recruit, -2 for green, +1 for veteran, ace, hero, +2 for turn opposing a/c shot down, -1 if ace or hero shot down</t>
        </r>
      </text>
    </comment>
    <comment ref="A9" authorId="0">
      <text>
        <r>
          <rPr>
            <b/>
            <sz val="9"/>
            <rFont val="Tahoma"/>
            <family val="0"/>
          </rPr>
          <t>FOTW:</t>
        </r>
        <r>
          <rPr>
            <sz val="9"/>
            <rFont val="Tahoma"/>
            <family val="0"/>
          </rPr>
          <t xml:space="preserve">
Insert description of maneuver and number of FPs accumulated -- for example, "ttr2" for a tight turn to the right with 2 FPs accumulated.</t>
        </r>
      </text>
    </comment>
    <comment ref="A11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Insert rate of transition and direction.  For example: "tt+" for a TT pull transition.  Use "+" for "pull" transitions and "-" for "push" transitions.</t>
        </r>
      </text>
    </comment>
    <comment ref="A12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Enter plus for up VFPs, minus for down
</t>
        </r>
        <r>
          <rPr>
            <sz val="9"/>
            <rFont val="Tahoma"/>
            <family val="2"/>
          </rPr>
          <t xml:space="preserve">
From chart for transition changes.  If no transitions and in climb or dive attitude, 1 to 1/2 of speed as VFPs.
</t>
        </r>
      </text>
    </comment>
    <comment ref="A15" authorId="0">
      <text>
        <r>
          <rPr>
            <b/>
            <sz val="9"/>
            <rFont val="Tahoma"/>
            <family val="2"/>
          </rPr>
          <t>FOTW:
Enter plus for up and minus for down</t>
        </r>
        <r>
          <rPr>
            <sz val="9"/>
            <rFont val="Tahoma"/>
            <family val="2"/>
          </rPr>
          <t xml:space="preserve">.
For MC and OC entry of increments climbed or dived
</t>
        </r>
      </text>
    </comment>
    <comment ref="A1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throttle setting and altitude.</t>
        </r>
      </text>
    </comment>
    <comment ref="A35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 aircraft ADC, based on type of  transition.  Automatically figures turn rate decel credit.</t>
        </r>
      </text>
    </comment>
    <comment ref="A56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From ADC, based on type of turn.  </t>
        </r>
      </text>
    </comment>
    <comment ref="A57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3.0 decel for snap rolls; HT turn decel costs for slips and skids; BT turn decel costs for skids with turns.</t>
        </r>
      </text>
    </comment>
    <comment ref="A58" authorId="0">
      <text>
        <r>
          <rPr>
            <b/>
            <sz val="9"/>
            <rFont val="Tahoma"/>
            <family val="2"/>
          </rPr>
          <t>FOTW:</t>
        </r>
        <r>
          <rPr>
            <sz val="9"/>
            <rFont val="Tahoma"/>
            <family val="2"/>
          </rPr>
          <t xml:space="preserve">
Decel equals (speed - maximum level speed) x 2.</t>
        </r>
      </text>
    </comment>
  </commentList>
</comments>
</file>

<file path=xl/sharedStrings.xml><?xml version="1.0" encoding="utf-8"?>
<sst xmlns="http://schemas.openxmlformats.org/spreadsheetml/2006/main" count="1321" uniqueCount="125">
  <si>
    <t>GAME TURN</t>
  </si>
  <si>
    <t>INITIATIVE ROLL</t>
  </si>
  <si>
    <t>START HEX</t>
  </si>
  <si>
    <t>START ALTITUDE</t>
  </si>
  <si>
    <t>START SPEED</t>
  </si>
  <si>
    <t>0.5 FP CARRY</t>
  </si>
  <si>
    <t>ANGLE OF BANK</t>
  </si>
  <si>
    <t>START FACING</t>
  </si>
  <si>
    <t>TURN/MNVR. CARRY</t>
  </si>
  <si>
    <t>START FLT. ATT.</t>
  </si>
  <si>
    <t>VFP ALT. CHANGE</t>
  </si>
  <si>
    <t>NET ALTITUDE CHANGE</t>
  </si>
  <si>
    <t>THROTTLE</t>
  </si>
  <si>
    <t>ACCEL CARRY</t>
  </si>
  <si>
    <t>POWER ACCEL</t>
  </si>
  <si>
    <t>TOTAL ACCEL</t>
  </si>
  <si>
    <t>DECEL CARRY</t>
  </si>
  <si>
    <t>TRANSITION DECEL</t>
  </si>
  <si>
    <t>TURN RATE DECEL</t>
  </si>
  <si>
    <t>MANEUVER DECEL</t>
  </si>
  <si>
    <t>OVERSPEED DECEL</t>
  </si>
  <si>
    <t>TOTAL DECEL</t>
  </si>
  <si>
    <t xml:space="preserve">ACCEL - DECEL = </t>
  </si>
  <si>
    <t>NET SPEED CHANGE</t>
  </si>
  <si>
    <t>LVL</t>
  </si>
  <si>
    <t>HFPs</t>
  </si>
  <si>
    <t>VFPs</t>
  </si>
  <si>
    <t>Mil</t>
  </si>
  <si>
    <t>Distance Finder</t>
  </si>
  <si>
    <t>Horlzontal Distance in Hexes</t>
  </si>
  <si>
    <t>Target Altitude</t>
  </si>
  <si>
    <t>Firer Altitude</t>
  </si>
  <si>
    <t>Range in Hexes :</t>
  </si>
  <si>
    <t>Vertical Range in increments</t>
  </si>
  <si>
    <t>Ammo</t>
  </si>
  <si>
    <t>Fired</t>
  </si>
  <si>
    <t>RB</t>
  </si>
  <si>
    <t>IRB</t>
  </si>
  <si>
    <t>INV</t>
  </si>
  <si>
    <t>ILB</t>
  </si>
  <si>
    <t>LB</t>
  </si>
  <si>
    <t>L</t>
  </si>
  <si>
    <t>(I)</t>
  </si>
  <si>
    <t>Idle</t>
  </si>
  <si>
    <t>Cruise</t>
  </si>
  <si>
    <t>Emerg</t>
  </si>
  <si>
    <t>MISC. DECEL</t>
  </si>
  <si>
    <t>Totals:</t>
  </si>
  <si>
    <t>WPNS:</t>
  </si>
  <si>
    <t>(I) ATT. DECEL</t>
  </si>
  <si>
    <t>TRANS. TURN CREDIT</t>
  </si>
  <si>
    <t>BASE DIVE ACCEL</t>
  </si>
  <si>
    <t>BASE CLIMB DECEL</t>
  </si>
  <si>
    <t>DIVE ACC SPD 5-8.5</t>
  </si>
  <si>
    <t>DIVE ACC SPD 3-4.5</t>
  </si>
  <si>
    <t>DIVE ACC SPD 2-2.5</t>
  </si>
  <si>
    <t>DIVE ACC SPD &lt; 2</t>
  </si>
  <si>
    <t>CLIMB DEC SPD &gt; 9</t>
  </si>
  <si>
    <t>CLIMB DEC SPD 5-8.5</t>
  </si>
  <si>
    <t>CLIMB DEC SPD 3-4.5</t>
  </si>
  <si>
    <t>CLIMB DEC SPD 2-2.5</t>
  </si>
  <si>
    <t>CLIMB DEC SPD &lt; 2</t>
  </si>
  <si>
    <t>DIVE ACC SPD &gt; 8.5</t>
  </si>
  <si>
    <t>0-2</t>
  </si>
  <si>
    <t>3-5</t>
  </si>
  <si>
    <t>6-8</t>
  </si>
  <si>
    <t>Hits</t>
  </si>
  <si>
    <t>SHC</t>
  </si>
  <si>
    <t>STC</t>
  </si>
  <si>
    <t>VC</t>
  </si>
  <si>
    <t>(VC)</t>
  </si>
  <si>
    <t>(STC)</t>
  </si>
  <si>
    <t>(SHC)</t>
  </si>
  <si>
    <t>(SHD)</t>
  </si>
  <si>
    <t>(STD)</t>
  </si>
  <si>
    <t>(VD)</t>
  </si>
  <si>
    <t>VD</t>
  </si>
  <si>
    <t>STD</t>
  </si>
  <si>
    <t>SHD</t>
  </si>
  <si>
    <t>TRANS. RATE</t>
  </si>
  <si>
    <t>Climb Decel</t>
  </si>
  <si>
    <t>Dive Accel</t>
  </si>
  <si>
    <t>CL. ATT. DECEL SHC</t>
  </si>
  <si>
    <t>CL. ATT. DECEL STC</t>
  </si>
  <si>
    <t>CL. ATT. DECEL VC</t>
  </si>
  <si>
    <t>CL. ATT. DECEL (VC)</t>
  </si>
  <si>
    <t>CL. ATT. DECEL (STC)</t>
  </si>
  <si>
    <t>CL. ATT. DECEL (SHC)</t>
  </si>
  <si>
    <t>DIVE ATT. ACCEL SHD</t>
  </si>
  <si>
    <t>DIVE ATT. ACCEL STD</t>
  </si>
  <si>
    <t>DIVE ATT. ACCEL VD</t>
  </si>
  <si>
    <t>DIVE ATT. ACCEL (VD)</t>
  </si>
  <si>
    <t>DIVE ATT. ACCEL (STD)</t>
  </si>
  <si>
    <t>DIVE ATT. ACCEL (SHD)</t>
  </si>
  <si>
    <t>(SHC) CLIMB DECEL</t>
  </si>
  <si>
    <t>(STC) CLIMB DECEL</t>
  </si>
  <si>
    <t>(SHC) ATT. DECEL</t>
  </si>
  <si>
    <t>(STC) ATT. DECEL</t>
  </si>
  <si>
    <t>(SHD) ATT. DECEL</t>
  </si>
  <si>
    <t>(STD) ATT. DECEL</t>
  </si>
  <si>
    <t>Notes: automatically calculates VFP/HFPs, 0.5 FP carries, climb accel, dive decel, climb attitude accel, dive attitude decel, inverted decel, inverted climb decel,</t>
  </si>
  <si>
    <t>accell carry, decel carry, accel and decel effects on speed</t>
  </si>
  <si>
    <t>INC. ALT. CHANGE</t>
  </si>
  <si>
    <t>N1</t>
  </si>
  <si>
    <t>N2</t>
  </si>
  <si>
    <t>DG</t>
  </si>
  <si>
    <t>W1</t>
  </si>
  <si>
    <t>6ezl</t>
  </si>
  <si>
    <t>ht2</t>
  </si>
  <si>
    <t>tt2-</t>
  </si>
  <si>
    <t>tt2</t>
  </si>
  <si>
    <t>Shot Down</t>
  </si>
  <si>
    <t>ht</t>
  </si>
  <si>
    <t>1rb</t>
  </si>
  <si>
    <t>tt1</t>
  </si>
  <si>
    <t>fr1-</t>
  </si>
  <si>
    <t>ttl1</t>
  </si>
  <si>
    <t>3ezr</t>
  </si>
  <si>
    <t>bt/sr</t>
  </si>
  <si>
    <t>Damaged</t>
  </si>
  <si>
    <t>bt2</t>
  </si>
  <si>
    <t>3ttl</t>
  </si>
  <si>
    <t>ttr3</t>
  </si>
  <si>
    <t>ez1-</t>
  </si>
  <si>
    <t>ez1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</si>
</sst>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36" fillId="33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0" fontId="36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1" fontId="0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 quotePrefix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49" fontId="37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pane xSplit="1" topLeftCell="E1" activePane="topRight" state="frozen"/>
      <selection pane="topLeft" activeCell="A7" sqref="A7"/>
      <selection pane="topRight" activeCell="V8" sqref="V8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>
        <v>3</v>
      </c>
      <c r="E1" s="11">
        <v>4</v>
      </c>
      <c r="F1" s="11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</row>
    <row r="2" spans="1:21" ht="15">
      <c r="A2" s="2" t="s">
        <v>1</v>
      </c>
      <c r="B2" s="2">
        <v>4</v>
      </c>
      <c r="C2" s="2">
        <v>3</v>
      </c>
      <c r="D2" s="2">
        <v>5</v>
      </c>
      <c r="E2" s="2">
        <v>2</v>
      </c>
      <c r="F2" s="2">
        <v>3</v>
      </c>
      <c r="G2" s="2">
        <v>2</v>
      </c>
      <c r="H2" s="2">
        <v>1</v>
      </c>
      <c r="I2" s="2">
        <v>1</v>
      </c>
      <c r="J2" s="2">
        <v>2</v>
      </c>
      <c r="K2" s="2">
        <v>4</v>
      </c>
      <c r="L2" s="2">
        <v>2</v>
      </c>
      <c r="M2" s="2">
        <v>1</v>
      </c>
      <c r="N2" s="2">
        <v>6</v>
      </c>
      <c r="O2" s="2">
        <v>1</v>
      </c>
      <c r="P2" s="2">
        <v>4</v>
      </c>
      <c r="Q2" s="2">
        <v>6</v>
      </c>
      <c r="R2" s="2">
        <v>6</v>
      </c>
      <c r="S2" s="2">
        <v>1</v>
      </c>
      <c r="T2" s="2">
        <v>3</v>
      </c>
      <c r="U2" s="2">
        <v>4</v>
      </c>
    </row>
    <row r="3" spans="1:22" s="1" customFormat="1" ht="15">
      <c r="A3" s="1" t="s">
        <v>2</v>
      </c>
      <c r="B3" s="1">
        <v>2852</v>
      </c>
      <c r="C3" s="1">
        <v>2848</v>
      </c>
      <c r="D3" s="1">
        <v>25442644</v>
      </c>
      <c r="E3" s="1">
        <v>2340</v>
      </c>
      <c r="F3" s="1">
        <v>2036</v>
      </c>
      <c r="G3" s="1">
        <v>2030</v>
      </c>
      <c r="H3" s="1">
        <v>2335</v>
      </c>
      <c r="I3" s="1">
        <v>2726</v>
      </c>
      <c r="J3" s="1">
        <v>3030</v>
      </c>
      <c r="K3" s="1">
        <v>3528</v>
      </c>
      <c r="L3" s="1">
        <v>3524</v>
      </c>
      <c r="M3" s="1">
        <v>30233024</v>
      </c>
      <c r="N3" s="1">
        <v>2623</v>
      </c>
      <c r="O3" s="1">
        <v>2518</v>
      </c>
      <c r="P3" s="1">
        <v>2216</v>
      </c>
      <c r="Q3" s="1">
        <v>18181918</v>
      </c>
      <c r="R3" s="1">
        <v>1720</v>
      </c>
      <c r="S3" s="1">
        <v>1923</v>
      </c>
      <c r="T3" s="1">
        <v>2126</v>
      </c>
      <c r="U3" s="1">
        <v>2528</v>
      </c>
      <c r="V3" s="1">
        <v>3128</v>
      </c>
    </row>
    <row r="4" spans="1:22" s="1" customFormat="1" ht="15">
      <c r="A4" s="1" t="s">
        <v>7</v>
      </c>
      <c r="B4" s="1">
        <v>270</v>
      </c>
      <c r="C4" s="1">
        <v>240</v>
      </c>
      <c r="D4" s="1">
        <v>240</v>
      </c>
      <c r="E4" s="1">
        <v>240</v>
      </c>
      <c r="F4" s="1">
        <v>270</v>
      </c>
      <c r="G4" s="1">
        <v>270</v>
      </c>
      <c r="H4" s="1">
        <v>360</v>
      </c>
      <c r="I4" s="1">
        <v>60</v>
      </c>
      <c r="J4" s="1">
        <v>360</v>
      </c>
      <c r="K4" s="1">
        <v>300</v>
      </c>
      <c r="L4" s="1">
        <v>210</v>
      </c>
      <c r="M4" s="1">
        <v>180</v>
      </c>
      <c r="N4" s="1">
        <v>210</v>
      </c>
      <c r="O4" s="1">
        <v>240</v>
      </c>
      <c r="P4" s="1">
        <v>180</v>
      </c>
      <c r="Q4" s="1">
        <v>120</v>
      </c>
      <c r="R4" s="1">
        <v>60</v>
      </c>
      <c r="S4" s="1">
        <v>60</v>
      </c>
      <c r="T4" s="1">
        <v>60</v>
      </c>
      <c r="U4" s="1">
        <v>360</v>
      </c>
      <c r="V4" s="1">
        <v>360</v>
      </c>
    </row>
    <row r="5" spans="1:21" s="1" customFormat="1" ht="15">
      <c r="A5" s="1" t="s">
        <v>3</v>
      </c>
      <c r="B5" s="1">
        <v>10</v>
      </c>
      <c r="C5" s="7">
        <f aca="true" t="shared" si="0" ref="C5:U5">B5+(B16/10)</f>
        <v>10</v>
      </c>
      <c r="D5" s="7">
        <f t="shared" si="0"/>
        <v>10</v>
      </c>
      <c r="E5" s="7">
        <f t="shared" si="0"/>
        <v>10</v>
      </c>
      <c r="F5" s="7">
        <f t="shared" si="0"/>
        <v>10</v>
      </c>
      <c r="G5" s="7">
        <f t="shared" si="0"/>
        <v>10</v>
      </c>
      <c r="H5" s="7">
        <f t="shared" si="0"/>
        <v>10</v>
      </c>
      <c r="I5" s="7">
        <f t="shared" si="0"/>
        <v>10</v>
      </c>
      <c r="J5" s="7">
        <f t="shared" si="0"/>
        <v>10</v>
      </c>
      <c r="K5" s="7">
        <f t="shared" si="0"/>
        <v>10</v>
      </c>
      <c r="L5" s="7">
        <f t="shared" si="0"/>
        <v>10</v>
      </c>
      <c r="M5" s="7">
        <f t="shared" si="0"/>
        <v>9.9</v>
      </c>
      <c r="N5" s="7">
        <f t="shared" si="0"/>
        <v>9.9</v>
      </c>
      <c r="O5" s="7">
        <f t="shared" si="0"/>
        <v>9.8</v>
      </c>
      <c r="P5" s="7">
        <f t="shared" si="0"/>
        <v>9.8</v>
      </c>
      <c r="Q5" s="7">
        <f t="shared" si="0"/>
        <v>9.8</v>
      </c>
      <c r="R5" s="7">
        <f t="shared" si="0"/>
        <v>9.8</v>
      </c>
      <c r="S5" s="7">
        <f t="shared" si="0"/>
        <v>9.700000000000001</v>
      </c>
      <c r="T5" s="7">
        <f t="shared" si="0"/>
        <v>9.700000000000001</v>
      </c>
      <c r="U5" s="7">
        <f t="shared" si="0"/>
        <v>9.4</v>
      </c>
    </row>
    <row r="6" spans="1:21" s="1" customFormat="1" ht="15">
      <c r="A6" s="1" t="s">
        <v>4</v>
      </c>
      <c r="B6" s="4">
        <v>4.5</v>
      </c>
      <c r="C6" s="7">
        <f aca="true" t="shared" si="1" ref="C6:U6">IF(C17="Idle",B6+B61-0.5,B6+B61)</f>
        <v>5</v>
      </c>
      <c r="D6" s="7">
        <f t="shared" si="1"/>
        <v>5</v>
      </c>
      <c r="E6" s="7">
        <f t="shared" si="1"/>
        <v>5.5</v>
      </c>
      <c r="F6" s="7">
        <f t="shared" si="1"/>
        <v>6</v>
      </c>
      <c r="G6" s="7">
        <f t="shared" si="1"/>
        <v>6</v>
      </c>
      <c r="H6" s="7">
        <f t="shared" si="1"/>
        <v>5.5</v>
      </c>
      <c r="I6" s="7">
        <f t="shared" si="1"/>
        <v>5.5</v>
      </c>
      <c r="J6" s="7">
        <f t="shared" si="1"/>
        <v>5.5</v>
      </c>
      <c r="K6" s="7">
        <f t="shared" si="1"/>
        <v>5</v>
      </c>
      <c r="L6" s="7">
        <f t="shared" si="1"/>
        <v>4.5</v>
      </c>
      <c r="M6" s="7">
        <f t="shared" si="1"/>
        <v>4.5</v>
      </c>
      <c r="N6" s="7">
        <f t="shared" si="1"/>
        <v>4.5</v>
      </c>
      <c r="O6" s="7">
        <f t="shared" si="1"/>
        <v>4</v>
      </c>
      <c r="P6" s="7">
        <f t="shared" si="1"/>
        <v>4</v>
      </c>
      <c r="Q6" s="7">
        <f t="shared" si="1"/>
        <v>3.5</v>
      </c>
      <c r="R6" s="7">
        <f t="shared" si="1"/>
        <v>3.5</v>
      </c>
      <c r="S6" s="7">
        <f t="shared" si="1"/>
        <v>4.5</v>
      </c>
      <c r="T6" s="7">
        <f t="shared" si="1"/>
        <v>5</v>
      </c>
      <c r="U6" s="7">
        <f t="shared" si="1"/>
        <v>5.5</v>
      </c>
    </row>
    <row r="7" spans="1:21" ht="15">
      <c r="A7" s="2" t="s">
        <v>5</v>
      </c>
      <c r="B7" s="12">
        <v>0</v>
      </c>
      <c r="C7" s="13">
        <f aca="true" t="shared" si="2" ref="C7:H7">IF(ABS(B12)+B13&lt;B6+B7,0.5,0)</f>
        <v>0.5</v>
      </c>
      <c r="D7" s="13">
        <f t="shared" si="2"/>
        <v>0.5</v>
      </c>
      <c r="E7" s="13">
        <f t="shared" si="2"/>
        <v>0.5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>IF(ABS(H12)+H13&lt;H6+H7,0.5,0)</f>
        <v>0.5</v>
      </c>
      <c r="J7" s="13">
        <f>IF(ABS(I12)+I13&lt;I6+I7,0.5,0)</f>
        <v>0</v>
      </c>
      <c r="K7" s="13">
        <f>IF(ABS(J12)+J13&lt;J6+J7,0.5,0)</f>
        <v>0.5</v>
      </c>
      <c r="L7" s="13">
        <f>IF(ABS(K12)+K13&lt;K6+K7,0.5,0)</f>
        <v>0.5</v>
      </c>
      <c r="M7" s="13">
        <f>IF(ABS(L12)+L13&lt;L6+L7,0.5,0)</f>
        <v>0</v>
      </c>
      <c r="N7" s="13">
        <f>IF(ABS(M12)+M13&lt;M6+M7,0.5,0)</f>
        <v>0.5</v>
      </c>
      <c r="O7" s="13">
        <f>IF(ABS(N12)+N13&lt;N6+N7,0.5,0)</f>
        <v>0</v>
      </c>
      <c r="P7" s="13">
        <f>IF(ABS(O12)+O13&lt;O6+O7,0.5,0)</f>
        <v>0</v>
      </c>
      <c r="Q7" s="13">
        <f>IF(ABS(P12)+P13&lt;P6+P7,0.5,0)</f>
        <v>0</v>
      </c>
      <c r="R7" s="13">
        <f>IF(ABS(Q12)+Q13&lt;Q6+Q7,0.5,0)</f>
        <v>0.5</v>
      </c>
      <c r="S7" s="13">
        <f>IF(ABS(R12)+R13&lt;R6+R7,0.5,0)</f>
        <v>0</v>
      </c>
      <c r="T7" s="13">
        <f>IF(ABS(S12)+S13&lt;S6+S7,0.5,0)</f>
        <v>0.5</v>
      </c>
      <c r="U7" s="13">
        <f>IF(ABS(T12)+T13&lt;T6+T7,0.5,0)</f>
        <v>0.5</v>
      </c>
    </row>
    <row r="8" spans="1:21" ht="15">
      <c r="A8" s="2" t="s">
        <v>6</v>
      </c>
      <c r="B8" s="14" t="s">
        <v>24</v>
      </c>
      <c r="C8" s="14" t="s">
        <v>40</v>
      </c>
      <c r="D8" s="14" t="s">
        <v>40</v>
      </c>
      <c r="E8" s="14" t="s">
        <v>36</v>
      </c>
      <c r="F8" s="14" t="s">
        <v>36</v>
      </c>
      <c r="G8" s="14" t="s">
        <v>36</v>
      </c>
      <c r="H8" s="14" t="s">
        <v>36</v>
      </c>
      <c r="I8" s="14" t="s">
        <v>36</v>
      </c>
      <c r="J8" s="14" t="s">
        <v>40</v>
      </c>
      <c r="K8" s="14" t="s">
        <v>40</v>
      </c>
      <c r="L8" s="14" t="s">
        <v>40</v>
      </c>
      <c r="M8" s="14" t="s">
        <v>24</v>
      </c>
      <c r="N8" s="14" t="s">
        <v>36</v>
      </c>
      <c r="O8" s="14" t="s">
        <v>40</v>
      </c>
      <c r="P8" s="14" t="s">
        <v>40</v>
      </c>
      <c r="Q8" s="14" t="s">
        <v>40</v>
      </c>
      <c r="R8" s="14" t="s">
        <v>40</v>
      </c>
      <c r="S8" s="14" t="s">
        <v>40</v>
      </c>
      <c r="T8" s="14" t="s">
        <v>40</v>
      </c>
      <c r="U8" s="14"/>
    </row>
    <row r="9" spans="1:20" ht="15">
      <c r="A9" s="2" t="s">
        <v>8</v>
      </c>
      <c r="J9" s="2" t="s">
        <v>112</v>
      </c>
      <c r="M9" s="2" t="s">
        <v>113</v>
      </c>
      <c r="O9" s="2" t="s">
        <v>118</v>
      </c>
      <c r="T9" s="2" t="s">
        <v>121</v>
      </c>
    </row>
    <row r="10" spans="1:21" s="6" customFormat="1" ht="15">
      <c r="A10" s="5" t="s">
        <v>9</v>
      </c>
      <c r="B10" s="15" t="s">
        <v>41</v>
      </c>
      <c r="C10" s="15" t="s">
        <v>41</v>
      </c>
      <c r="D10" s="15" t="s">
        <v>41</v>
      </c>
      <c r="E10" s="15" t="s">
        <v>41</v>
      </c>
      <c r="F10" s="15" t="s">
        <v>41</v>
      </c>
      <c r="G10" s="15" t="s">
        <v>41</v>
      </c>
      <c r="H10" s="15" t="s">
        <v>41</v>
      </c>
      <c r="I10" s="15" t="s">
        <v>41</v>
      </c>
      <c r="J10" s="15" t="s">
        <v>41</v>
      </c>
      <c r="K10" s="15" t="s">
        <v>41</v>
      </c>
      <c r="L10" s="15" t="s">
        <v>41</v>
      </c>
      <c r="M10" s="15" t="s">
        <v>41</v>
      </c>
      <c r="N10" s="15" t="s">
        <v>41</v>
      </c>
      <c r="O10" s="15" t="s">
        <v>41</v>
      </c>
      <c r="P10" s="15" t="s">
        <v>41</v>
      </c>
      <c r="Q10" s="15" t="s">
        <v>41</v>
      </c>
      <c r="R10" s="15" t="s">
        <v>41</v>
      </c>
      <c r="S10" s="15" t="s">
        <v>41</v>
      </c>
      <c r="T10" s="15" t="s">
        <v>41</v>
      </c>
      <c r="U10" s="15" t="s">
        <v>78</v>
      </c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 t="s">
        <v>123</v>
      </c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-1</v>
      </c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4</v>
      </c>
      <c r="C13" s="19">
        <f t="shared" si="3"/>
        <v>5</v>
      </c>
      <c r="D13" s="19">
        <f t="shared" si="3"/>
        <v>5</v>
      </c>
      <c r="E13" s="19">
        <f t="shared" si="3"/>
        <v>6</v>
      </c>
      <c r="F13" s="19">
        <f t="shared" si="3"/>
        <v>6</v>
      </c>
      <c r="G13" s="19">
        <f t="shared" si="3"/>
        <v>6</v>
      </c>
      <c r="H13" s="19">
        <f t="shared" si="3"/>
        <v>5</v>
      </c>
      <c r="I13" s="19">
        <f t="shared" si="3"/>
        <v>6</v>
      </c>
      <c r="J13" s="19">
        <f t="shared" si="3"/>
        <v>5</v>
      </c>
      <c r="K13" s="19">
        <f t="shared" si="3"/>
        <v>5</v>
      </c>
      <c r="L13" s="19">
        <f t="shared" si="3"/>
        <v>5</v>
      </c>
      <c r="M13" s="19">
        <f t="shared" si="3"/>
        <v>4</v>
      </c>
      <c r="N13" s="19">
        <f t="shared" si="3"/>
        <v>5</v>
      </c>
      <c r="O13" s="19">
        <f t="shared" si="3"/>
        <v>4</v>
      </c>
      <c r="P13" s="19">
        <f t="shared" si="3"/>
        <v>4</v>
      </c>
      <c r="Q13" s="19">
        <f t="shared" si="3"/>
        <v>3</v>
      </c>
      <c r="R13" s="19">
        <f t="shared" si="3"/>
        <v>4</v>
      </c>
      <c r="S13" s="19">
        <f t="shared" si="3"/>
        <v>4</v>
      </c>
      <c r="T13" s="19">
        <f t="shared" si="3"/>
        <v>4</v>
      </c>
      <c r="U13" s="19">
        <f t="shared" si="3"/>
        <v>6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-3</v>
      </c>
      <c r="U14" s="20">
        <f t="shared" si="4"/>
        <v>0</v>
      </c>
    </row>
    <row r="15" spans="1:21" ht="15">
      <c r="A15" s="2" t="s">
        <v>102</v>
      </c>
      <c r="E15" s="21"/>
      <c r="L15" s="2">
        <v>-1</v>
      </c>
      <c r="N15" s="2">
        <v>-1</v>
      </c>
      <c r="R15" s="2">
        <v>-1</v>
      </c>
      <c r="U15" s="2">
        <v>-2</v>
      </c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-1</v>
      </c>
      <c r="M16" s="22">
        <f t="shared" si="5"/>
        <v>0</v>
      </c>
      <c r="N16" s="22">
        <f t="shared" si="5"/>
        <v>-1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-1</v>
      </c>
      <c r="S16" s="22">
        <f t="shared" si="5"/>
        <v>0</v>
      </c>
      <c r="T16" s="22">
        <f t="shared" si="5"/>
        <v>-3</v>
      </c>
      <c r="U16" s="22">
        <f t="shared" si="5"/>
        <v>-2</v>
      </c>
    </row>
    <row r="17" spans="1:21" ht="15">
      <c r="A17" s="1" t="s">
        <v>12</v>
      </c>
      <c r="B17" s="14" t="s">
        <v>27</v>
      </c>
      <c r="C17" s="14" t="s">
        <v>27</v>
      </c>
      <c r="D17" s="14" t="s">
        <v>27</v>
      </c>
      <c r="E17" s="14" t="s">
        <v>27</v>
      </c>
      <c r="F17" s="14" t="s">
        <v>44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spans="1:21" ht="15">
      <c r="A18" s="2" t="s">
        <v>14</v>
      </c>
      <c r="B18" s="2">
        <v>7</v>
      </c>
      <c r="C18" s="2">
        <v>4</v>
      </c>
      <c r="D18" s="2">
        <v>4</v>
      </c>
      <c r="E18" s="2">
        <v>4</v>
      </c>
      <c r="F18" s="2">
        <v>0</v>
      </c>
      <c r="G18" s="2">
        <v>4</v>
      </c>
      <c r="H18" s="2">
        <v>4</v>
      </c>
      <c r="I18" s="2">
        <v>4</v>
      </c>
      <c r="J18" s="2">
        <v>4</v>
      </c>
      <c r="K18" s="2">
        <v>4</v>
      </c>
      <c r="L18" s="2">
        <v>4</v>
      </c>
      <c r="M18" s="2">
        <v>4</v>
      </c>
      <c r="N18" s="2">
        <v>4</v>
      </c>
      <c r="O18" s="2">
        <v>4</v>
      </c>
      <c r="P18" s="2">
        <v>4</v>
      </c>
      <c r="Q18" s="2">
        <v>4</v>
      </c>
      <c r="R18" s="2">
        <v>7</v>
      </c>
      <c r="S18" s="2">
        <v>7</v>
      </c>
      <c r="T18" s="2">
        <v>4</v>
      </c>
      <c r="U18" s="2">
        <v>4</v>
      </c>
    </row>
    <row r="19" spans="1:21" s="6" customFormat="1" ht="15">
      <c r="A19" s="6" t="s">
        <v>13</v>
      </c>
      <c r="C19" s="22">
        <f aca="true" t="shared" si="6" ref="C19:U19">IF(B60&gt;0,ROUND(B60-(10*B61),1),0)</f>
        <v>0</v>
      </c>
      <c r="D19" s="22">
        <f t="shared" si="6"/>
        <v>4</v>
      </c>
      <c r="E19" s="22">
        <f t="shared" si="6"/>
        <v>3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1.5</v>
      </c>
      <c r="N19" s="22">
        <f t="shared" si="6"/>
        <v>3.5</v>
      </c>
      <c r="O19" s="22">
        <f t="shared" si="6"/>
        <v>0</v>
      </c>
      <c r="P19" s="22">
        <f t="shared" si="6"/>
        <v>0</v>
      </c>
      <c r="Q19" s="22">
        <f t="shared" si="6"/>
        <v>0</v>
      </c>
      <c r="R19" s="22">
        <f t="shared" si="6"/>
        <v>3</v>
      </c>
      <c r="S19" s="22">
        <f t="shared" si="6"/>
        <v>1.5</v>
      </c>
      <c r="T19" s="22">
        <f t="shared" si="6"/>
        <v>1.5</v>
      </c>
      <c r="U19" s="22">
        <f t="shared" si="6"/>
        <v>0.5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1</v>
      </c>
      <c r="M20" s="23">
        <f t="shared" si="7"/>
        <v>0</v>
      </c>
      <c r="N20" s="23">
        <f t="shared" si="7"/>
        <v>1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1</v>
      </c>
      <c r="S20" s="23">
        <f t="shared" si="7"/>
        <v>0</v>
      </c>
      <c r="T20" s="23">
        <f t="shared" si="7"/>
        <v>3</v>
      </c>
      <c r="U20" s="23">
        <f t="shared" si="7"/>
        <v>2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3</v>
      </c>
      <c r="U22" s="23">
        <f t="shared" si="9"/>
        <v>2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1.5</v>
      </c>
      <c r="M23" s="23">
        <f t="shared" si="10"/>
        <v>0</v>
      </c>
      <c r="N23" s="23">
        <f t="shared" si="10"/>
        <v>1.5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1.5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1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0.5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7</v>
      </c>
      <c r="C33" s="22">
        <f t="shared" si="20"/>
        <v>4</v>
      </c>
      <c r="D33" s="22">
        <f t="shared" si="20"/>
        <v>8</v>
      </c>
      <c r="E33" s="22">
        <f t="shared" si="20"/>
        <v>7</v>
      </c>
      <c r="F33" s="22">
        <f t="shared" si="20"/>
        <v>0</v>
      </c>
      <c r="G33" s="22">
        <f t="shared" si="20"/>
        <v>4</v>
      </c>
      <c r="H33" s="22">
        <f t="shared" si="20"/>
        <v>4</v>
      </c>
      <c r="I33" s="22">
        <f t="shared" si="20"/>
        <v>4</v>
      </c>
      <c r="J33" s="22">
        <f t="shared" si="20"/>
        <v>4</v>
      </c>
      <c r="K33" s="22">
        <f t="shared" si="20"/>
        <v>4</v>
      </c>
      <c r="L33" s="22">
        <f t="shared" si="20"/>
        <v>5.5</v>
      </c>
      <c r="M33" s="22">
        <f t="shared" si="20"/>
        <v>5.5</v>
      </c>
      <c r="N33" s="22">
        <f t="shared" si="20"/>
        <v>9</v>
      </c>
      <c r="O33" s="22">
        <f t="shared" si="20"/>
        <v>4</v>
      </c>
      <c r="P33" s="22">
        <f t="shared" si="20"/>
        <v>4</v>
      </c>
      <c r="Q33" s="22">
        <f t="shared" si="20"/>
        <v>4</v>
      </c>
      <c r="R33" s="22">
        <f t="shared" si="20"/>
        <v>11.5</v>
      </c>
      <c r="S33" s="22">
        <f t="shared" si="20"/>
        <v>8.5</v>
      </c>
      <c r="T33" s="22">
        <f t="shared" si="20"/>
        <v>8.5</v>
      </c>
      <c r="U33" s="22">
        <f t="shared" si="20"/>
        <v>7.5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0</v>
      </c>
      <c r="I34" s="23">
        <f t="shared" si="21"/>
        <v>2</v>
      </c>
      <c r="J34" s="23">
        <f t="shared" si="21"/>
        <v>4</v>
      </c>
      <c r="K34" s="23">
        <f t="shared" si="21"/>
        <v>1</v>
      </c>
      <c r="L34" s="23">
        <f t="shared" si="21"/>
        <v>1</v>
      </c>
      <c r="M34" s="23">
        <f t="shared" si="21"/>
        <v>0</v>
      </c>
      <c r="N34" s="23">
        <f t="shared" si="21"/>
        <v>0</v>
      </c>
      <c r="O34" s="23">
        <f t="shared" si="21"/>
        <v>1</v>
      </c>
      <c r="P34" s="23">
        <f t="shared" si="21"/>
        <v>3</v>
      </c>
      <c r="Q34" s="23">
        <f t="shared" si="21"/>
        <v>0</v>
      </c>
      <c r="R34" s="23">
        <f t="shared" si="21"/>
        <v>0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spans="1:20" ht="15">
      <c r="A35" s="2" t="s">
        <v>17</v>
      </c>
      <c r="T35" s="2">
        <v>1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spans="1:20" ht="15">
      <c r="A56" s="2" t="s">
        <v>18</v>
      </c>
      <c r="B56" s="2">
        <v>2</v>
      </c>
      <c r="E56" s="2">
        <v>2</v>
      </c>
      <c r="G56" s="2">
        <v>9</v>
      </c>
      <c r="H56" s="2">
        <v>6</v>
      </c>
      <c r="I56" s="2">
        <v>6</v>
      </c>
      <c r="J56" s="2">
        <v>6</v>
      </c>
      <c r="K56" s="2">
        <v>9</v>
      </c>
      <c r="L56" s="2">
        <v>3</v>
      </c>
      <c r="M56" s="2">
        <v>2</v>
      </c>
      <c r="N56" s="2">
        <v>9</v>
      </c>
      <c r="O56" s="2">
        <v>6</v>
      </c>
      <c r="P56" s="2">
        <v>6</v>
      </c>
      <c r="Q56" s="2">
        <v>1</v>
      </c>
      <c r="S56" s="2">
        <v>2</v>
      </c>
      <c r="T56" s="2">
        <v>2</v>
      </c>
    </row>
    <row r="57" spans="1:14" ht="15">
      <c r="A57" s="2" t="s">
        <v>19</v>
      </c>
      <c r="N57" s="2">
        <v>6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2</v>
      </c>
      <c r="C59" s="22">
        <f t="shared" si="41"/>
        <v>0</v>
      </c>
      <c r="D59" s="22">
        <f t="shared" si="41"/>
        <v>0</v>
      </c>
      <c r="E59" s="22">
        <f t="shared" si="41"/>
        <v>2</v>
      </c>
      <c r="F59" s="22">
        <f t="shared" si="41"/>
        <v>0</v>
      </c>
      <c r="G59" s="22">
        <f t="shared" si="41"/>
        <v>9</v>
      </c>
      <c r="H59" s="22">
        <f t="shared" si="41"/>
        <v>6</v>
      </c>
      <c r="I59" s="22">
        <f t="shared" si="41"/>
        <v>8</v>
      </c>
      <c r="J59" s="22">
        <f t="shared" si="41"/>
        <v>10</v>
      </c>
      <c r="K59" s="22">
        <f t="shared" si="41"/>
        <v>10</v>
      </c>
      <c r="L59" s="22">
        <f t="shared" si="41"/>
        <v>4</v>
      </c>
      <c r="M59" s="22">
        <f t="shared" si="41"/>
        <v>2</v>
      </c>
      <c r="N59" s="22">
        <f t="shared" si="41"/>
        <v>15</v>
      </c>
      <c r="O59" s="22">
        <f t="shared" si="41"/>
        <v>7</v>
      </c>
      <c r="P59" s="22">
        <f t="shared" si="41"/>
        <v>9</v>
      </c>
      <c r="Q59" s="22">
        <f t="shared" si="41"/>
        <v>1</v>
      </c>
      <c r="R59" s="22">
        <f t="shared" si="41"/>
        <v>0</v>
      </c>
      <c r="S59" s="22">
        <f t="shared" si="41"/>
        <v>2</v>
      </c>
      <c r="T59" s="22">
        <f t="shared" si="41"/>
        <v>3</v>
      </c>
      <c r="U59" s="22">
        <f t="shared" si="41"/>
        <v>0</v>
      </c>
    </row>
    <row r="60" spans="1:21" ht="15" hidden="1">
      <c r="A60" s="2" t="s">
        <v>22</v>
      </c>
      <c r="B60" s="23">
        <f aca="true" t="shared" si="42" ref="B60:U60">B33-B59</f>
        <v>5</v>
      </c>
      <c r="C60" s="23">
        <f t="shared" si="42"/>
        <v>4</v>
      </c>
      <c r="D60" s="23">
        <f t="shared" si="42"/>
        <v>8</v>
      </c>
      <c r="E60" s="23">
        <f t="shared" si="42"/>
        <v>5</v>
      </c>
      <c r="F60" s="23">
        <f t="shared" si="42"/>
        <v>0</v>
      </c>
      <c r="G60" s="23">
        <f t="shared" si="42"/>
        <v>-5</v>
      </c>
      <c r="H60" s="23">
        <f t="shared" si="42"/>
        <v>-2</v>
      </c>
      <c r="I60" s="23">
        <f t="shared" si="42"/>
        <v>-4</v>
      </c>
      <c r="J60" s="23">
        <f t="shared" si="42"/>
        <v>-6</v>
      </c>
      <c r="K60" s="23">
        <f t="shared" si="42"/>
        <v>-6</v>
      </c>
      <c r="L60" s="23">
        <f t="shared" si="42"/>
        <v>1.5</v>
      </c>
      <c r="M60" s="23">
        <f t="shared" si="42"/>
        <v>3.5</v>
      </c>
      <c r="N60" s="23">
        <f t="shared" si="42"/>
        <v>-6</v>
      </c>
      <c r="O60" s="23">
        <f t="shared" si="42"/>
        <v>-3</v>
      </c>
      <c r="P60" s="23">
        <f t="shared" si="42"/>
        <v>-5</v>
      </c>
      <c r="Q60" s="23">
        <f t="shared" si="42"/>
        <v>3</v>
      </c>
      <c r="R60" s="23">
        <f t="shared" si="42"/>
        <v>11.5</v>
      </c>
      <c r="S60" s="23">
        <f t="shared" si="42"/>
        <v>6.5</v>
      </c>
      <c r="T60" s="23">
        <f t="shared" si="42"/>
        <v>5.5</v>
      </c>
      <c r="U60" s="23">
        <f t="shared" si="42"/>
        <v>7.5</v>
      </c>
    </row>
    <row r="61" spans="1:21" ht="15">
      <c r="A61" s="2" t="s">
        <v>23</v>
      </c>
      <c r="B61" s="13">
        <f aca="true" t="shared" si="43" ref="B61:U61">ROUNDDOWN(B60/5,0)/2</f>
        <v>0.5</v>
      </c>
      <c r="C61" s="13">
        <f t="shared" si="43"/>
        <v>0</v>
      </c>
      <c r="D61" s="13">
        <f t="shared" si="43"/>
        <v>0.5</v>
      </c>
      <c r="E61" s="13">
        <f t="shared" si="43"/>
        <v>0.5</v>
      </c>
      <c r="F61" s="13">
        <f t="shared" si="43"/>
        <v>0</v>
      </c>
      <c r="G61" s="13">
        <f t="shared" si="43"/>
        <v>-0.5</v>
      </c>
      <c r="H61" s="13">
        <f t="shared" si="43"/>
        <v>0</v>
      </c>
      <c r="I61" s="13">
        <f t="shared" si="43"/>
        <v>0</v>
      </c>
      <c r="J61" s="13">
        <f t="shared" si="43"/>
        <v>-0.5</v>
      </c>
      <c r="K61" s="13">
        <f t="shared" si="43"/>
        <v>-0.5</v>
      </c>
      <c r="L61" s="13">
        <f t="shared" si="43"/>
        <v>0</v>
      </c>
      <c r="M61" s="13">
        <f t="shared" si="43"/>
        <v>0</v>
      </c>
      <c r="N61" s="13">
        <f t="shared" si="43"/>
        <v>-0.5</v>
      </c>
      <c r="O61" s="13">
        <f t="shared" si="43"/>
        <v>0</v>
      </c>
      <c r="P61" s="13">
        <f t="shared" si="43"/>
        <v>-0.5</v>
      </c>
      <c r="Q61" s="13">
        <f t="shared" si="43"/>
        <v>0</v>
      </c>
      <c r="R61" s="13">
        <f t="shared" si="43"/>
        <v>1</v>
      </c>
      <c r="S61" s="13">
        <f t="shared" si="43"/>
        <v>0.5</v>
      </c>
      <c r="T61" s="13">
        <f t="shared" si="43"/>
        <v>0.5</v>
      </c>
      <c r="U61" s="13">
        <f t="shared" si="43"/>
        <v>0.5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>
        <v>4</v>
      </c>
      <c r="M63" s="9" t="s">
        <v>28</v>
      </c>
      <c r="N63" s="28"/>
      <c r="O63" s="28"/>
      <c r="P63" s="28"/>
      <c r="Q63" s="28"/>
    </row>
    <row r="64" spans="2:17" ht="15">
      <c r="B64" s="29" t="s">
        <v>103</v>
      </c>
      <c r="C64" s="28">
        <v>6</v>
      </c>
      <c r="D64" s="2">
        <v>3</v>
      </c>
      <c r="F64" s="28">
        <v>15</v>
      </c>
      <c r="G64" s="30">
        <v>3</v>
      </c>
      <c r="I64" s="29"/>
      <c r="J64" s="28"/>
      <c r="K64" s="30"/>
      <c r="M64" s="28" t="s">
        <v>29</v>
      </c>
      <c r="N64" s="28"/>
      <c r="O64" s="28"/>
      <c r="Q64" s="28">
        <v>4</v>
      </c>
    </row>
    <row r="65" spans="2:17" ht="15">
      <c r="B65" s="29" t="s">
        <v>106</v>
      </c>
      <c r="C65" s="28">
        <v>6</v>
      </c>
      <c r="D65" s="2">
        <v>2</v>
      </c>
      <c r="F65" s="28">
        <v>12</v>
      </c>
      <c r="G65" s="30">
        <v>3</v>
      </c>
      <c r="I65" s="31"/>
      <c r="J65" s="6"/>
      <c r="K65" s="32"/>
      <c r="M65" s="28" t="s">
        <v>30</v>
      </c>
      <c r="N65" s="33"/>
      <c r="O65" s="8"/>
      <c r="Q65" s="28">
        <v>8.8</v>
      </c>
    </row>
    <row r="66" spans="2:17" ht="15">
      <c r="B66" s="29"/>
      <c r="C66" s="28"/>
      <c r="F66" s="28"/>
      <c r="G66" s="30"/>
      <c r="M66" s="2" t="s">
        <v>31</v>
      </c>
      <c r="Q66" s="2">
        <v>9.4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4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5.9999999999999964</v>
      </c>
    </row>
    <row r="70" spans="2:7" ht="15">
      <c r="B70" s="31" t="s">
        <v>47</v>
      </c>
      <c r="C70" s="10">
        <f>SUM(C64:C69)</f>
        <v>12</v>
      </c>
      <c r="D70" s="10">
        <f>SUM(D64:D69)</f>
        <v>5</v>
      </c>
      <c r="E70" s="10">
        <f>SUM(E64:E69)</f>
        <v>0</v>
      </c>
      <c r="F70" s="6"/>
      <c r="G70" s="32"/>
    </row>
    <row r="71" ht="15"/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 hidden="1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 hidden="1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 hidden="1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 hidden="1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 hidden="1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 hidden="1">
      <c r="H80" s="28"/>
      <c r="I80" s="28"/>
      <c r="J80" s="28"/>
      <c r="K80" s="28"/>
      <c r="L80" s="28"/>
      <c r="M80" s="28"/>
      <c r="N80" s="28"/>
      <c r="O80" s="28"/>
      <c r="P80" s="28"/>
    </row>
    <row r="81" ht="15" hidden="1"/>
    <row r="82" ht="15" hidden="1"/>
    <row r="83" spans="2:4" ht="15" hidden="1">
      <c r="B83" s="2" t="s">
        <v>24</v>
      </c>
      <c r="C83" s="2" t="s">
        <v>41</v>
      </c>
      <c r="D83" s="2" t="s">
        <v>43</v>
      </c>
    </row>
    <row r="84" spans="2:4" ht="15" hidden="1">
      <c r="B84" s="2" t="s">
        <v>36</v>
      </c>
      <c r="C84" s="2" t="s">
        <v>67</v>
      </c>
      <c r="D84" s="2" t="s">
        <v>44</v>
      </c>
    </row>
    <row r="85" spans="2:4" ht="15" hidden="1">
      <c r="B85" s="2" t="s">
        <v>37</v>
      </c>
      <c r="C85" s="34" t="s">
        <v>68</v>
      </c>
      <c r="D85" s="2" t="s">
        <v>27</v>
      </c>
    </row>
    <row r="86" spans="2:4" ht="15" hidden="1">
      <c r="B86" s="2" t="s">
        <v>38</v>
      </c>
      <c r="C86" s="2" t="s">
        <v>69</v>
      </c>
      <c r="D86" s="2" t="s">
        <v>45</v>
      </c>
    </row>
    <row r="87" spans="2:3" ht="15" hidden="1">
      <c r="B87" s="2" t="s">
        <v>39</v>
      </c>
      <c r="C87" s="2" t="s">
        <v>70</v>
      </c>
    </row>
    <row r="88" spans="2:3" ht="15" hidden="1">
      <c r="B88" s="2" t="s">
        <v>40</v>
      </c>
      <c r="C88" s="2" t="s">
        <v>71</v>
      </c>
    </row>
    <row r="89" ht="15" hidden="1">
      <c r="C89" s="2" t="s">
        <v>72</v>
      </c>
    </row>
    <row r="90" ht="15" hidden="1">
      <c r="C90" s="2" t="s">
        <v>42</v>
      </c>
    </row>
    <row r="91" ht="15" hidden="1">
      <c r="C91" s="2" t="s">
        <v>73</v>
      </c>
    </row>
    <row r="92" ht="15" hidden="1">
      <c r="C92" s="2" t="s">
        <v>74</v>
      </c>
    </row>
    <row r="93" ht="15" hidden="1">
      <c r="C93" s="2" t="s">
        <v>75</v>
      </c>
    </row>
    <row r="94" ht="15" hidden="1">
      <c r="C94" s="2" t="s">
        <v>76</v>
      </c>
    </row>
    <row r="95" ht="15" hidden="1">
      <c r="C95" s="2" t="s">
        <v>77</v>
      </c>
    </row>
    <row r="96" ht="15" hidden="1">
      <c r="C96" s="2" t="s">
        <v>78</v>
      </c>
    </row>
    <row r="97" ht="15"/>
    <row r="98" ht="15"/>
    <row r="99" ht="15">
      <c r="B99" s="2" t="s">
        <v>100</v>
      </c>
    </row>
    <row r="100" ht="15">
      <c r="B100" s="2" t="s">
        <v>101</v>
      </c>
    </row>
    <row r="114" ht="15"/>
    <row r="115" ht="15"/>
    <row r="117" ht="15"/>
    <row r="118" ht="15"/>
    <row r="119" ht="15"/>
  </sheetData>
  <sheetProtection/>
  <dataValidations count="3">
    <dataValidation type="list" allowBlank="1" showInputMessage="1" showErrorMessage="1" sqref="B17:U17">
      <formula1>$D$83:$D$86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0:U10">
      <formula1>$C$83:$C$96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pane xSplit="1" topLeftCell="F1" activePane="topRight" state="frozen"/>
      <selection pane="topLeft" activeCell="A1" sqref="A1"/>
      <selection pane="topRight" activeCell="V10" sqref="V10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2" t="s">
        <v>1</v>
      </c>
      <c r="B2" s="2">
        <v>4</v>
      </c>
      <c r="C2" s="2">
        <v>3</v>
      </c>
      <c r="D2" s="2">
        <v>1</v>
      </c>
      <c r="E2" s="2">
        <v>1</v>
      </c>
      <c r="F2" s="2">
        <v>2</v>
      </c>
      <c r="G2" s="2">
        <v>5</v>
      </c>
      <c r="H2" s="2">
        <v>2</v>
      </c>
      <c r="I2" s="2">
        <v>5</v>
      </c>
      <c r="J2" s="2">
        <v>5</v>
      </c>
      <c r="K2" s="2">
        <v>5</v>
      </c>
      <c r="L2" s="2">
        <v>6</v>
      </c>
      <c r="M2" s="2">
        <v>1</v>
      </c>
      <c r="N2" s="2">
        <v>6</v>
      </c>
      <c r="O2" s="2">
        <v>6</v>
      </c>
      <c r="P2" s="2">
        <v>2</v>
      </c>
      <c r="Q2" s="2">
        <v>6</v>
      </c>
      <c r="R2" s="2">
        <v>3</v>
      </c>
      <c r="S2" s="2">
        <v>4</v>
      </c>
      <c r="T2" s="2">
        <v>1</v>
      </c>
      <c r="U2" s="2">
        <v>5</v>
      </c>
    </row>
    <row r="3" spans="1:22" s="1" customFormat="1" ht="15">
      <c r="A3" s="1" t="s">
        <v>2</v>
      </c>
      <c r="B3" s="1">
        <v>2751</v>
      </c>
      <c r="C3" s="1">
        <v>2748</v>
      </c>
      <c r="D3" s="1">
        <v>24452544</v>
      </c>
      <c r="E3" s="1">
        <v>2241</v>
      </c>
      <c r="F3" s="1">
        <v>1936</v>
      </c>
      <c r="G3" s="1">
        <v>1930</v>
      </c>
      <c r="H3" s="1">
        <v>2226</v>
      </c>
      <c r="I3" s="1">
        <v>2727</v>
      </c>
      <c r="J3" s="1">
        <v>3031</v>
      </c>
      <c r="K3" s="1">
        <v>3429</v>
      </c>
      <c r="L3" s="1">
        <v>3129</v>
      </c>
      <c r="M3" s="1">
        <v>2725</v>
      </c>
      <c r="N3" s="1">
        <v>21232223</v>
      </c>
      <c r="O3" s="1">
        <v>2019</v>
      </c>
      <c r="P3" s="1">
        <v>1814</v>
      </c>
      <c r="Q3" s="1">
        <v>1314</v>
      </c>
      <c r="R3" s="1">
        <v>1218</v>
      </c>
      <c r="S3" s="1">
        <v>14221521</v>
      </c>
      <c r="T3" s="1">
        <v>1725</v>
      </c>
      <c r="U3" s="1">
        <v>2127</v>
      </c>
      <c r="V3" s="1">
        <v>26272628</v>
      </c>
    </row>
    <row r="4" spans="1:22" s="1" customFormat="1" ht="15">
      <c r="A4" s="1" t="s">
        <v>7</v>
      </c>
      <c r="B4" s="1">
        <v>270</v>
      </c>
      <c r="C4" s="1">
        <v>240</v>
      </c>
      <c r="D4" s="1">
        <v>240</v>
      </c>
      <c r="E4" s="1">
        <v>240</v>
      </c>
      <c r="F4" s="1">
        <v>270</v>
      </c>
      <c r="G4" s="1">
        <v>270</v>
      </c>
      <c r="H4" s="1">
        <v>360</v>
      </c>
      <c r="I4" s="1">
        <v>60</v>
      </c>
      <c r="J4" s="1">
        <v>360</v>
      </c>
      <c r="K4" s="1">
        <v>270</v>
      </c>
      <c r="L4" s="1">
        <v>180</v>
      </c>
      <c r="M4" s="1">
        <v>180</v>
      </c>
      <c r="N4" s="1">
        <v>240</v>
      </c>
      <c r="O4" s="1">
        <v>270</v>
      </c>
      <c r="P4" s="1">
        <v>210</v>
      </c>
      <c r="Q4" s="1">
        <v>120</v>
      </c>
      <c r="R4" s="1">
        <v>60</v>
      </c>
      <c r="S4" s="1">
        <v>60</v>
      </c>
      <c r="T4" s="1">
        <v>60</v>
      </c>
      <c r="U4" s="1">
        <v>360</v>
      </c>
      <c r="V4" s="1">
        <v>360</v>
      </c>
    </row>
    <row r="5" spans="1:21" s="1" customFormat="1" ht="15">
      <c r="A5" s="1" t="s">
        <v>3</v>
      </c>
      <c r="B5" s="1">
        <v>10.1</v>
      </c>
      <c r="C5" s="7">
        <f aca="true" t="shared" si="0" ref="C5:U5">B5+(B16/10)</f>
        <v>10.1</v>
      </c>
      <c r="D5" s="7">
        <f t="shared" si="0"/>
        <v>10.1</v>
      </c>
      <c r="E5" s="7">
        <f t="shared" si="0"/>
        <v>10.1</v>
      </c>
      <c r="F5" s="7">
        <f t="shared" si="0"/>
        <v>10.1</v>
      </c>
      <c r="G5" s="7">
        <f t="shared" si="0"/>
        <v>10.1</v>
      </c>
      <c r="H5" s="7">
        <f t="shared" si="0"/>
        <v>10.1</v>
      </c>
      <c r="I5" s="7">
        <f t="shared" si="0"/>
        <v>10.1</v>
      </c>
      <c r="J5" s="7">
        <f t="shared" si="0"/>
        <v>10.1</v>
      </c>
      <c r="K5" s="7">
        <f t="shared" si="0"/>
        <v>10.1</v>
      </c>
      <c r="L5" s="7">
        <f t="shared" si="0"/>
        <v>10.1</v>
      </c>
      <c r="M5" s="7">
        <f t="shared" si="0"/>
        <v>9.799999999999999</v>
      </c>
      <c r="N5" s="7">
        <f t="shared" si="0"/>
        <v>9.799999999999999</v>
      </c>
      <c r="O5" s="7">
        <f t="shared" si="0"/>
        <v>9.799999999999999</v>
      </c>
      <c r="P5" s="7">
        <f t="shared" si="0"/>
        <v>9.799999999999999</v>
      </c>
      <c r="Q5" s="7">
        <f t="shared" si="0"/>
        <v>9.799999999999999</v>
      </c>
      <c r="R5" s="7">
        <f t="shared" si="0"/>
        <v>9.799999999999999</v>
      </c>
      <c r="S5" s="7">
        <f t="shared" si="0"/>
        <v>9.799999999999999</v>
      </c>
      <c r="T5" s="7">
        <f t="shared" si="0"/>
        <v>9.799999999999999</v>
      </c>
      <c r="U5" s="7">
        <f t="shared" si="0"/>
        <v>9.499999999999998</v>
      </c>
    </row>
    <row r="6" spans="1:21" s="1" customFormat="1" ht="15">
      <c r="A6" s="1" t="s">
        <v>4</v>
      </c>
      <c r="B6" s="4">
        <v>4.5</v>
      </c>
      <c r="C6" s="7">
        <f aca="true" t="shared" si="1" ref="C6:U6">IF(C17="Idle",B6+B61-0.5,B6+B61)</f>
        <v>5</v>
      </c>
      <c r="D6" s="7">
        <f t="shared" si="1"/>
        <v>5</v>
      </c>
      <c r="E6" s="7">
        <f t="shared" si="1"/>
        <v>5.5</v>
      </c>
      <c r="F6" s="7">
        <f t="shared" si="1"/>
        <v>6</v>
      </c>
      <c r="G6" s="7">
        <f t="shared" si="1"/>
        <v>6</v>
      </c>
      <c r="H6" s="7">
        <f t="shared" si="1"/>
        <v>5.5</v>
      </c>
      <c r="I6" s="7">
        <f t="shared" si="1"/>
        <v>5.5</v>
      </c>
      <c r="J6" s="7">
        <f t="shared" si="1"/>
        <v>5.5</v>
      </c>
      <c r="K6" s="7">
        <f t="shared" si="1"/>
        <v>5</v>
      </c>
      <c r="L6" s="7">
        <f t="shared" si="1"/>
        <v>5</v>
      </c>
      <c r="M6" s="7">
        <f t="shared" si="1"/>
        <v>5.5</v>
      </c>
      <c r="N6" s="7">
        <f t="shared" si="1"/>
        <v>5.5</v>
      </c>
      <c r="O6" s="7">
        <f t="shared" si="1"/>
        <v>5.5</v>
      </c>
      <c r="P6" s="7">
        <f t="shared" si="1"/>
        <v>5.5</v>
      </c>
      <c r="Q6" s="7">
        <f t="shared" si="1"/>
        <v>5</v>
      </c>
      <c r="R6" s="7">
        <f t="shared" si="1"/>
        <v>5</v>
      </c>
      <c r="S6" s="7">
        <f t="shared" si="1"/>
        <v>5</v>
      </c>
      <c r="T6" s="7">
        <f t="shared" si="1"/>
        <v>5</v>
      </c>
      <c r="U6" s="7">
        <f t="shared" si="1"/>
        <v>5.5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0.5</v>
      </c>
      <c r="D7" s="13">
        <f t="shared" si="2"/>
        <v>0.5</v>
      </c>
      <c r="E7" s="13">
        <f t="shared" si="2"/>
        <v>0.5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0.5</v>
      </c>
      <c r="J7" s="13">
        <f t="shared" si="2"/>
        <v>0</v>
      </c>
      <c r="K7" s="13">
        <f t="shared" si="2"/>
        <v>0.5</v>
      </c>
      <c r="L7" s="13">
        <f t="shared" si="2"/>
        <v>0.5</v>
      </c>
      <c r="M7" s="13">
        <f t="shared" si="2"/>
        <v>0.5</v>
      </c>
      <c r="N7" s="13">
        <f t="shared" si="2"/>
        <v>0</v>
      </c>
      <c r="O7" s="13">
        <f t="shared" si="2"/>
        <v>0.5</v>
      </c>
      <c r="P7" s="13">
        <f t="shared" si="2"/>
        <v>0</v>
      </c>
      <c r="Q7" s="13">
        <f t="shared" si="2"/>
        <v>0.5</v>
      </c>
      <c r="R7" s="13">
        <f t="shared" si="2"/>
        <v>0.5</v>
      </c>
      <c r="S7" s="13">
        <f t="shared" si="2"/>
        <v>0.5</v>
      </c>
      <c r="T7" s="13">
        <f t="shared" si="2"/>
        <v>0.5</v>
      </c>
      <c r="U7" s="13">
        <f t="shared" si="2"/>
        <v>0.5</v>
      </c>
    </row>
    <row r="8" spans="1:21" ht="15">
      <c r="A8" s="2" t="s">
        <v>6</v>
      </c>
      <c r="B8" s="14" t="s">
        <v>24</v>
      </c>
      <c r="C8" s="14" t="s">
        <v>40</v>
      </c>
      <c r="D8" s="14" t="s">
        <v>40</v>
      </c>
      <c r="E8" s="14" t="s">
        <v>36</v>
      </c>
      <c r="F8" s="14" t="s">
        <v>36</v>
      </c>
      <c r="G8" s="14" t="s">
        <v>36</v>
      </c>
      <c r="H8" s="14" t="s">
        <v>36</v>
      </c>
      <c r="I8" s="14" t="s">
        <v>36</v>
      </c>
      <c r="J8" s="14" t="s">
        <v>40</v>
      </c>
      <c r="K8" s="14" t="s">
        <v>40</v>
      </c>
      <c r="L8" s="14" t="s">
        <v>40</v>
      </c>
      <c r="M8" s="14" t="s">
        <v>36</v>
      </c>
      <c r="N8" s="14" t="s">
        <v>36</v>
      </c>
      <c r="O8" s="14" t="s">
        <v>24</v>
      </c>
      <c r="P8" s="14" t="s">
        <v>40</v>
      </c>
      <c r="Q8" s="14" t="s">
        <v>40</v>
      </c>
      <c r="R8" s="14" t="s">
        <v>40</v>
      </c>
      <c r="S8" s="14" t="s">
        <v>40</v>
      </c>
      <c r="T8" s="14" t="s">
        <v>40</v>
      </c>
      <c r="U8" s="14" t="s">
        <v>40</v>
      </c>
    </row>
    <row r="9" spans="1:20" ht="15">
      <c r="A9" s="2" t="s">
        <v>8</v>
      </c>
      <c r="T9" s="2" t="s">
        <v>121</v>
      </c>
    </row>
    <row r="10" spans="1:21" s="6" customFormat="1" ht="15">
      <c r="A10" s="5" t="s">
        <v>9</v>
      </c>
      <c r="B10" s="15" t="s">
        <v>41</v>
      </c>
      <c r="C10" s="15" t="s">
        <v>41</v>
      </c>
      <c r="D10" s="15" t="s">
        <v>41</v>
      </c>
      <c r="E10" s="15" t="s">
        <v>41</v>
      </c>
      <c r="F10" s="15" t="s">
        <v>41</v>
      </c>
      <c r="G10" s="15" t="s">
        <v>41</v>
      </c>
      <c r="H10" s="15" t="s">
        <v>41</v>
      </c>
      <c r="I10" s="15" t="s">
        <v>41</v>
      </c>
      <c r="J10" s="15" t="s">
        <v>41</v>
      </c>
      <c r="K10" s="15" t="s">
        <v>41</v>
      </c>
      <c r="L10" s="15" t="s">
        <v>41</v>
      </c>
      <c r="M10" s="15" t="s">
        <v>78</v>
      </c>
      <c r="N10" s="15" t="s">
        <v>41</v>
      </c>
      <c r="O10" s="15" t="s">
        <v>41</v>
      </c>
      <c r="P10" s="15" t="s">
        <v>41</v>
      </c>
      <c r="Q10" s="15" t="s">
        <v>41</v>
      </c>
      <c r="R10" s="15" t="s">
        <v>41</v>
      </c>
      <c r="S10" s="15" t="s">
        <v>41</v>
      </c>
      <c r="T10" s="15" t="s">
        <v>41</v>
      </c>
      <c r="U10" s="15" t="s">
        <v>78</v>
      </c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115</v>
      </c>
      <c r="M11" s="16" t="s">
        <v>114</v>
      </c>
      <c r="N11" s="16"/>
      <c r="O11" s="16"/>
      <c r="P11" s="16"/>
      <c r="Q11" s="16"/>
      <c r="R11" s="16"/>
      <c r="S11" s="16"/>
      <c r="T11" s="16" t="s">
        <v>124</v>
      </c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>
        <v>-1</v>
      </c>
      <c r="M12" s="17"/>
      <c r="N12" s="17"/>
      <c r="O12" s="17"/>
      <c r="P12" s="17"/>
      <c r="Q12" s="17"/>
      <c r="R12" s="17"/>
      <c r="S12" s="17"/>
      <c r="T12" s="17">
        <v>-1</v>
      </c>
      <c r="U12" s="17">
        <v>-1</v>
      </c>
    </row>
    <row r="13" spans="1:21" s="17" customFormat="1" ht="15">
      <c r="A13" s="18" t="s">
        <v>25</v>
      </c>
      <c r="B13" s="19">
        <f aca="true" t="shared" si="3" ref="B13:U13">ROUNDDOWN(B6+B7,0)-ABS(B12)</f>
        <v>4</v>
      </c>
      <c r="C13" s="19">
        <f t="shared" si="3"/>
        <v>5</v>
      </c>
      <c r="D13" s="19">
        <f t="shared" si="3"/>
        <v>5</v>
      </c>
      <c r="E13" s="19">
        <f t="shared" si="3"/>
        <v>6</v>
      </c>
      <c r="F13" s="19">
        <f t="shared" si="3"/>
        <v>6</v>
      </c>
      <c r="G13" s="19">
        <f t="shared" si="3"/>
        <v>6</v>
      </c>
      <c r="H13" s="19">
        <f t="shared" si="3"/>
        <v>5</v>
      </c>
      <c r="I13" s="19">
        <f t="shared" si="3"/>
        <v>6</v>
      </c>
      <c r="J13" s="19">
        <f t="shared" si="3"/>
        <v>5</v>
      </c>
      <c r="K13" s="19">
        <f t="shared" si="3"/>
        <v>5</v>
      </c>
      <c r="L13" s="19">
        <f t="shared" si="3"/>
        <v>4</v>
      </c>
      <c r="M13" s="19">
        <f t="shared" si="3"/>
        <v>6</v>
      </c>
      <c r="N13" s="19">
        <f t="shared" si="3"/>
        <v>5</v>
      </c>
      <c r="O13" s="19">
        <f t="shared" si="3"/>
        <v>6</v>
      </c>
      <c r="P13" s="19">
        <f t="shared" si="3"/>
        <v>5</v>
      </c>
      <c r="Q13" s="19">
        <f t="shared" si="3"/>
        <v>5</v>
      </c>
      <c r="R13" s="19">
        <f t="shared" si="3"/>
        <v>5</v>
      </c>
      <c r="S13" s="19">
        <f t="shared" si="3"/>
        <v>5</v>
      </c>
      <c r="T13" s="19">
        <f t="shared" si="3"/>
        <v>4</v>
      </c>
      <c r="U13" s="19">
        <f t="shared" si="3"/>
        <v>5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-3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-3</v>
      </c>
      <c r="U14" s="20">
        <f t="shared" si="4"/>
        <v>-3</v>
      </c>
    </row>
    <row r="15" spans="1:21" ht="15">
      <c r="A15" s="2" t="s">
        <v>102</v>
      </c>
      <c r="E15" s="21"/>
      <c r="U15" s="2">
        <v>-2</v>
      </c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-3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-3</v>
      </c>
      <c r="U16" s="22">
        <f t="shared" si="5"/>
        <v>-5</v>
      </c>
    </row>
    <row r="17" spans="1:21" ht="15">
      <c r="A17" s="1" t="s">
        <v>12</v>
      </c>
      <c r="B17" s="14" t="s">
        <v>27</v>
      </c>
      <c r="C17" s="14" t="s">
        <v>27</v>
      </c>
      <c r="D17" s="14" t="s">
        <v>27</v>
      </c>
      <c r="E17" s="14" t="s">
        <v>27</v>
      </c>
      <c r="F17" s="14" t="s">
        <v>44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spans="1:21" ht="15">
      <c r="A18" s="2" t="s">
        <v>14</v>
      </c>
      <c r="B18" s="2">
        <v>7</v>
      </c>
      <c r="C18" s="2">
        <v>4</v>
      </c>
      <c r="D18" s="2">
        <v>4</v>
      </c>
      <c r="E18" s="2">
        <v>4</v>
      </c>
      <c r="F18" s="2">
        <v>0</v>
      </c>
      <c r="G18" s="2">
        <v>4</v>
      </c>
      <c r="H18" s="2">
        <v>4</v>
      </c>
      <c r="I18" s="2">
        <v>4</v>
      </c>
      <c r="J18" s="2">
        <v>4</v>
      </c>
      <c r="K18" s="2">
        <v>4</v>
      </c>
      <c r="L18" s="2">
        <v>4</v>
      </c>
      <c r="M18" s="2">
        <v>4</v>
      </c>
      <c r="N18" s="2">
        <v>4</v>
      </c>
      <c r="O18" s="2">
        <v>4</v>
      </c>
      <c r="P18" s="2">
        <v>4</v>
      </c>
      <c r="Q18" s="2">
        <v>4</v>
      </c>
      <c r="R18" s="2">
        <v>4</v>
      </c>
      <c r="S18" s="2">
        <v>4</v>
      </c>
      <c r="T18" s="2">
        <v>4</v>
      </c>
      <c r="U18" s="2">
        <v>4</v>
      </c>
    </row>
    <row r="19" spans="1:21" s="6" customFormat="1" ht="15">
      <c r="A19" s="6" t="s">
        <v>13</v>
      </c>
      <c r="C19" s="22">
        <f aca="true" t="shared" si="6" ref="C19:U19">IF(B60&gt;0,ROUND(B60-(10*B61),1),0)</f>
        <v>0</v>
      </c>
      <c r="D19" s="22">
        <f t="shared" si="6"/>
        <v>4</v>
      </c>
      <c r="E19" s="22">
        <f t="shared" si="6"/>
        <v>3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2</v>
      </c>
      <c r="N19" s="22">
        <f t="shared" si="6"/>
        <v>1</v>
      </c>
      <c r="O19" s="22">
        <f t="shared" si="6"/>
        <v>2</v>
      </c>
      <c r="P19" s="22">
        <f t="shared" si="6"/>
        <v>0</v>
      </c>
      <c r="Q19" s="22">
        <f t="shared" si="6"/>
        <v>0</v>
      </c>
      <c r="R19" s="22">
        <f t="shared" si="6"/>
        <v>0</v>
      </c>
      <c r="S19" s="22">
        <f t="shared" si="6"/>
        <v>2</v>
      </c>
      <c r="T19" s="22">
        <f t="shared" si="6"/>
        <v>4</v>
      </c>
      <c r="U19" s="22">
        <f t="shared" si="6"/>
        <v>3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3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3</v>
      </c>
      <c r="U20" s="23">
        <f t="shared" si="7"/>
        <v>5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3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3</v>
      </c>
      <c r="U22" s="23">
        <f t="shared" si="9"/>
        <v>5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1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1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0.5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7</v>
      </c>
      <c r="C33" s="22">
        <f t="shared" si="20"/>
        <v>4</v>
      </c>
      <c r="D33" s="22">
        <f t="shared" si="20"/>
        <v>8</v>
      </c>
      <c r="E33" s="22">
        <f t="shared" si="20"/>
        <v>7</v>
      </c>
      <c r="F33" s="22">
        <f t="shared" si="20"/>
        <v>0</v>
      </c>
      <c r="G33" s="22">
        <f t="shared" si="20"/>
        <v>4</v>
      </c>
      <c r="H33" s="22">
        <f t="shared" si="20"/>
        <v>4</v>
      </c>
      <c r="I33" s="22">
        <f t="shared" si="20"/>
        <v>4</v>
      </c>
      <c r="J33" s="22">
        <f t="shared" si="20"/>
        <v>4</v>
      </c>
      <c r="K33" s="22">
        <f t="shared" si="20"/>
        <v>4</v>
      </c>
      <c r="L33" s="22">
        <f t="shared" si="20"/>
        <v>7</v>
      </c>
      <c r="M33" s="22">
        <f t="shared" si="20"/>
        <v>7</v>
      </c>
      <c r="N33" s="22">
        <f t="shared" si="20"/>
        <v>5</v>
      </c>
      <c r="O33" s="22">
        <f t="shared" si="20"/>
        <v>6</v>
      </c>
      <c r="P33" s="22">
        <f t="shared" si="20"/>
        <v>4</v>
      </c>
      <c r="Q33" s="22">
        <f t="shared" si="20"/>
        <v>4</v>
      </c>
      <c r="R33" s="22">
        <f t="shared" si="20"/>
        <v>4</v>
      </c>
      <c r="S33" s="22">
        <f t="shared" si="20"/>
        <v>6</v>
      </c>
      <c r="T33" s="22">
        <f t="shared" si="20"/>
        <v>11</v>
      </c>
      <c r="U33" s="22">
        <f t="shared" si="20"/>
        <v>13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0</v>
      </c>
      <c r="I34" s="23">
        <f t="shared" si="21"/>
        <v>2</v>
      </c>
      <c r="J34" s="23">
        <f t="shared" si="21"/>
        <v>4</v>
      </c>
      <c r="K34" s="23">
        <f t="shared" si="21"/>
        <v>4</v>
      </c>
      <c r="L34" s="23">
        <f t="shared" si="21"/>
        <v>0</v>
      </c>
      <c r="M34" s="23">
        <f t="shared" si="21"/>
        <v>0</v>
      </c>
      <c r="N34" s="23">
        <f t="shared" si="21"/>
        <v>0</v>
      </c>
      <c r="O34" s="23">
        <f t="shared" si="21"/>
        <v>0</v>
      </c>
      <c r="P34" s="23">
        <f t="shared" si="21"/>
        <v>0</v>
      </c>
      <c r="Q34" s="23">
        <f t="shared" si="21"/>
        <v>0</v>
      </c>
      <c r="R34" s="23">
        <f t="shared" si="21"/>
        <v>2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spans="1:20" ht="15">
      <c r="A35" s="2" t="s">
        <v>17</v>
      </c>
      <c r="T35" s="2">
        <v>1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spans="1:21" ht="15">
      <c r="A56" s="2" t="s">
        <v>18</v>
      </c>
      <c r="B56" s="2">
        <v>2</v>
      </c>
      <c r="E56" s="2">
        <v>2</v>
      </c>
      <c r="G56" s="2">
        <v>9</v>
      </c>
      <c r="H56" s="2">
        <v>6</v>
      </c>
      <c r="I56" s="2">
        <v>6</v>
      </c>
      <c r="J56" s="2">
        <v>9</v>
      </c>
      <c r="M56" s="2">
        <v>6</v>
      </c>
      <c r="N56" s="2">
        <v>3</v>
      </c>
      <c r="O56" s="2">
        <v>6</v>
      </c>
      <c r="P56" s="2">
        <v>9</v>
      </c>
      <c r="Q56" s="2">
        <v>6</v>
      </c>
      <c r="S56" s="2">
        <v>2</v>
      </c>
      <c r="T56" s="2">
        <v>2</v>
      </c>
      <c r="U56" s="2">
        <v>1</v>
      </c>
    </row>
    <row r="57" ht="15">
      <c r="A57" s="2" t="s">
        <v>19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2</v>
      </c>
      <c r="C59" s="22">
        <f t="shared" si="41"/>
        <v>0</v>
      </c>
      <c r="D59" s="22">
        <f t="shared" si="41"/>
        <v>0</v>
      </c>
      <c r="E59" s="22">
        <f t="shared" si="41"/>
        <v>2</v>
      </c>
      <c r="F59" s="22">
        <f t="shared" si="41"/>
        <v>0</v>
      </c>
      <c r="G59" s="22">
        <f t="shared" si="41"/>
        <v>9</v>
      </c>
      <c r="H59" s="22">
        <f t="shared" si="41"/>
        <v>6</v>
      </c>
      <c r="I59" s="22">
        <f t="shared" si="41"/>
        <v>8</v>
      </c>
      <c r="J59" s="22">
        <f t="shared" si="41"/>
        <v>13</v>
      </c>
      <c r="K59" s="22">
        <f t="shared" si="41"/>
        <v>4</v>
      </c>
      <c r="L59" s="22">
        <f t="shared" si="41"/>
        <v>0</v>
      </c>
      <c r="M59" s="22">
        <f t="shared" si="41"/>
        <v>6</v>
      </c>
      <c r="N59" s="22">
        <f t="shared" si="41"/>
        <v>3</v>
      </c>
      <c r="O59" s="22">
        <f t="shared" si="41"/>
        <v>6</v>
      </c>
      <c r="P59" s="22">
        <f t="shared" si="41"/>
        <v>9</v>
      </c>
      <c r="Q59" s="22">
        <f t="shared" si="41"/>
        <v>6</v>
      </c>
      <c r="R59" s="22">
        <f t="shared" si="41"/>
        <v>2</v>
      </c>
      <c r="S59" s="22">
        <f t="shared" si="41"/>
        <v>2</v>
      </c>
      <c r="T59" s="22">
        <f t="shared" si="41"/>
        <v>3</v>
      </c>
      <c r="U59" s="22">
        <f t="shared" si="41"/>
        <v>1</v>
      </c>
    </row>
    <row r="60" spans="1:21" ht="15" hidden="1">
      <c r="A60" s="2" t="s">
        <v>22</v>
      </c>
      <c r="B60" s="23">
        <f aca="true" t="shared" si="42" ref="B60:U60">B33-B59</f>
        <v>5</v>
      </c>
      <c r="C60" s="23">
        <f t="shared" si="42"/>
        <v>4</v>
      </c>
      <c r="D60" s="23">
        <f t="shared" si="42"/>
        <v>8</v>
      </c>
      <c r="E60" s="23">
        <f t="shared" si="42"/>
        <v>5</v>
      </c>
      <c r="F60" s="23">
        <f t="shared" si="42"/>
        <v>0</v>
      </c>
      <c r="G60" s="23">
        <f t="shared" si="42"/>
        <v>-5</v>
      </c>
      <c r="H60" s="23">
        <f t="shared" si="42"/>
        <v>-2</v>
      </c>
      <c r="I60" s="23">
        <f t="shared" si="42"/>
        <v>-4</v>
      </c>
      <c r="J60" s="23">
        <f t="shared" si="42"/>
        <v>-9</v>
      </c>
      <c r="K60" s="23">
        <f t="shared" si="42"/>
        <v>0</v>
      </c>
      <c r="L60" s="23">
        <f t="shared" si="42"/>
        <v>7</v>
      </c>
      <c r="M60" s="23">
        <f t="shared" si="42"/>
        <v>1</v>
      </c>
      <c r="N60" s="23">
        <f t="shared" si="42"/>
        <v>2</v>
      </c>
      <c r="O60" s="23">
        <f t="shared" si="42"/>
        <v>0</v>
      </c>
      <c r="P60" s="23">
        <f t="shared" si="42"/>
        <v>-5</v>
      </c>
      <c r="Q60" s="23">
        <f t="shared" si="42"/>
        <v>-2</v>
      </c>
      <c r="R60" s="23">
        <f t="shared" si="42"/>
        <v>2</v>
      </c>
      <c r="S60" s="23">
        <f t="shared" si="42"/>
        <v>4</v>
      </c>
      <c r="T60" s="23">
        <f t="shared" si="42"/>
        <v>8</v>
      </c>
      <c r="U60" s="23">
        <f t="shared" si="42"/>
        <v>12</v>
      </c>
    </row>
    <row r="61" spans="1:21" ht="15">
      <c r="A61" s="2" t="s">
        <v>23</v>
      </c>
      <c r="B61" s="13">
        <f aca="true" t="shared" si="43" ref="B61:U61">ROUNDDOWN(B60/5,0)/2</f>
        <v>0.5</v>
      </c>
      <c r="C61" s="13">
        <f t="shared" si="43"/>
        <v>0</v>
      </c>
      <c r="D61" s="13">
        <f t="shared" si="43"/>
        <v>0.5</v>
      </c>
      <c r="E61" s="13">
        <f t="shared" si="43"/>
        <v>0.5</v>
      </c>
      <c r="F61" s="13">
        <f t="shared" si="43"/>
        <v>0</v>
      </c>
      <c r="G61" s="13">
        <f t="shared" si="43"/>
        <v>-0.5</v>
      </c>
      <c r="H61" s="13">
        <f t="shared" si="43"/>
        <v>0</v>
      </c>
      <c r="I61" s="13">
        <f t="shared" si="43"/>
        <v>0</v>
      </c>
      <c r="J61" s="13">
        <f t="shared" si="43"/>
        <v>-0.5</v>
      </c>
      <c r="K61" s="13">
        <f t="shared" si="43"/>
        <v>0</v>
      </c>
      <c r="L61" s="13">
        <f t="shared" si="43"/>
        <v>0.5</v>
      </c>
      <c r="M61" s="13">
        <f t="shared" si="43"/>
        <v>0</v>
      </c>
      <c r="N61" s="13">
        <f t="shared" si="43"/>
        <v>0</v>
      </c>
      <c r="O61" s="13">
        <f t="shared" si="43"/>
        <v>0</v>
      </c>
      <c r="P61" s="13">
        <f t="shared" si="43"/>
        <v>-0.5</v>
      </c>
      <c r="Q61" s="13">
        <f t="shared" si="43"/>
        <v>0</v>
      </c>
      <c r="R61" s="13">
        <f t="shared" si="43"/>
        <v>0</v>
      </c>
      <c r="S61" s="13">
        <f t="shared" si="43"/>
        <v>0</v>
      </c>
      <c r="T61" s="13">
        <f t="shared" si="43"/>
        <v>0.5</v>
      </c>
      <c r="U61" s="13">
        <f t="shared" si="43"/>
        <v>1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>
        <v>1</v>
      </c>
      <c r="I64" s="29"/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>
        <v>1</v>
      </c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V8" sqref="V8:V9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2" t="s">
        <v>1</v>
      </c>
      <c r="B2" s="2">
        <v>2</v>
      </c>
      <c r="C2" s="2">
        <v>2</v>
      </c>
      <c r="D2" s="2">
        <v>3</v>
      </c>
      <c r="E2" s="2">
        <v>1</v>
      </c>
      <c r="F2" s="2">
        <v>1</v>
      </c>
      <c r="G2" s="2">
        <v>4</v>
      </c>
      <c r="H2" s="2">
        <v>2</v>
      </c>
      <c r="I2" s="2">
        <v>4</v>
      </c>
      <c r="J2" s="2">
        <v>1</v>
      </c>
      <c r="K2" s="2">
        <v>2</v>
      </c>
      <c r="L2" s="2">
        <v>5</v>
      </c>
      <c r="M2" s="2">
        <v>1</v>
      </c>
      <c r="N2" s="2">
        <v>5</v>
      </c>
      <c r="O2" s="2">
        <v>5</v>
      </c>
      <c r="P2" s="2">
        <v>4</v>
      </c>
      <c r="Q2" s="2">
        <v>1</v>
      </c>
      <c r="R2" s="2">
        <v>1</v>
      </c>
      <c r="S2" s="2">
        <v>4</v>
      </c>
      <c r="T2" s="2">
        <v>2</v>
      </c>
      <c r="U2" s="2">
        <v>4</v>
      </c>
    </row>
    <row r="3" spans="1:22" s="1" customFormat="1" ht="15">
      <c r="A3" s="1" t="s">
        <v>2</v>
      </c>
      <c r="B3" s="1">
        <v>2952</v>
      </c>
      <c r="C3" s="1">
        <v>2948</v>
      </c>
      <c r="D3" s="1">
        <v>31443245</v>
      </c>
      <c r="E3" s="1">
        <v>3441</v>
      </c>
      <c r="F3" s="1">
        <v>3736</v>
      </c>
      <c r="G3" s="1">
        <v>3730</v>
      </c>
      <c r="H3" s="1">
        <v>3426</v>
      </c>
      <c r="I3" s="1">
        <v>3028</v>
      </c>
      <c r="J3" s="1">
        <v>3331</v>
      </c>
      <c r="K3" s="1">
        <v>3831</v>
      </c>
      <c r="L3" s="1">
        <v>3828</v>
      </c>
      <c r="M3" s="1">
        <v>3426</v>
      </c>
      <c r="N3" s="1">
        <v>3024</v>
      </c>
      <c r="O3" s="1">
        <v>2521</v>
      </c>
      <c r="P3" s="1">
        <v>2119</v>
      </c>
      <c r="Q3" s="1">
        <v>1621</v>
      </c>
      <c r="R3" s="1">
        <v>1524</v>
      </c>
      <c r="S3" s="1">
        <v>17281828</v>
      </c>
      <c r="T3" s="1">
        <v>2131</v>
      </c>
      <c r="U3" s="1">
        <v>2630</v>
      </c>
      <c r="V3" s="1">
        <v>2926</v>
      </c>
    </row>
    <row r="4" spans="1:22" s="1" customFormat="1" ht="15">
      <c r="A4" s="1" t="s">
        <v>7</v>
      </c>
      <c r="B4" s="1">
        <v>270</v>
      </c>
      <c r="C4" s="1">
        <v>300</v>
      </c>
      <c r="D4" s="1">
        <v>300</v>
      </c>
      <c r="E4" s="1">
        <v>300</v>
      </c>
      <c r="F4" s="1">
        <v>270</v>
      </c>
      <c r="G4" s="1">
        <v>270</v>
      </c>
      <c r="H4" s="1">
        <v>180</v>
      </c>
      <c r="I4" s="1">
        <v>90</v>
      </c>
      <c r="J4" s="1">
        <v>360</v>
      </c>
      <c r="K4" s="1">
        <v>330</v>
      </c>
      <c r="L4" s="1">
        <v>210</v>
      </c>
      <c r="M4" s="1">
        <v>210</v>
      </c>
      <c r="N4" s="1">
        <v>210</v>
      </c>
      <c r="O4" s="1">
        <v>210</v>
      </c>
      <c r="P4" s="1">
        <v>180</v>
      </c>
      <c r="Q4" s="1">
        <v>120</v>
      </c>
      <c r="R4" s="1">
        <v>60</v>
      </c>
      <c r="S4" s="1">
        <v>60</v>
      </c>
      <c r="T4" s="1">
        <v>360</v>
      </c>
      <c r="U4" s="1">
        <v>300</v>
      </c>
      <c r="V4" s="1">
        <v>330</v>
      </c>
    </row>
    <row r="5" spans="1:21" s="1" customFormat="1" ht="15">
      <c r="A5" s="1" t="s">
        <v>3</v>
      </c>
      <c r="B5" s="1">
        <v>10.2</v>
      </c>
      <c r="C5" s="7">
        <f aca="true" t="shared" si="0" ref="C5:U5">B5+(B16/10)</f>
        <v>10.2</v>
      </c>
      <c r="D5" s="7">
        <f t="shared" si="0"/>
        <v>10.2</v>
      </c>
      <c r="E5" s="7">
        <f t="shared" si="0"/>
        <v>10.2</v>
      </c>
      <c r="F5" s="7">
        <f t="shared" si="0"/>
        <v>10.2</v>
      </c>
      <c r="G5" s="7">
        <f t="shared" si="0"/>
        <v>10.2</v>
      </c>
      <c r="H5" s="7">
        <f t="shared" si="0"/>
        <v>10.2</v>
      </c>
      <c r="I5" s="7">
        <f t="shared" si="0"/>
        <v>10.2</v>
      </c>
      <c r="J5" s="7">
        <f t="shared" si="0"/>
        <v>10.2</v>
      </c>
      <c r="K5" s="7">
        <f t="shared" si="0"/>
        <v>10.2</v>
      </c>
      <c r="L5" s="7">
        <f t="shared" si="0"/>
        <v>10.2</v>
      </c>
      <c r="M5" s="7">
        <f t="shared" si="0"/>
        <v>10.2</v>
      </c>
      <c r="N5" s="7">
        <f t="shared" si="0"/>
        <v>10.2</v>
      </c>
      <c r="O5" s="7">
        <f t="shared" si="0"/>
        <v>10.1</v>
      </c>
      <c r="P5" s="7">
        <f t="shared" si="0"/>
        <v>10</v>
      </c>
      <c r="Q5" s="7">
        <f t="shared" si="0"/>
        <v>10</v>
      </c>
      <c r="R5" s="7">
        <f t="shared" si="0"/>
        <v>10</v>
      </c>
      <c r="S5" s="7">
        <f t="shared" si="0"/>
        <v>10</v>
      </c>
      <c r="T5" s="7">
        <f t="shared" si="0"/>
        <v>9.7</v>
      </c>
      <c r="U5" s="7">
        <f t="shared" si="0"/>
        <v>9.5</v>
      </c>
    </row>
    <row r="6" spans="1:21" s="1" customFormat="1" ht="15">
      <c r="A6" s="1" t="s">
        <v>4</v>
      </c>
      <c r="B6" s="4">
        <v>4.5</v>
      </c>
      <c r="C6" s="7">
        <f aca="true" t="shared" si="1" ref="C6:U6">IF(C17="Idle",B6+B61-0.5,B6+B61)</f>
        <v>5</v>
      </c>
      <c r="D6" s="7">
        <f t="shared" si="1"/>
        <v>5</v>
      </c>
      <c r="E6" s="7">
        <f t="shared" si="1"/>
        <v>5.5</v>
      </c>
      <c r="F6" s="7">
        <f t="shared" si="1"/>
        <v>6</v>
      </c>
      <c r="G6" s="7">
        <f t="shared" si="1"/>
        <v>6</v>
      </c>
      <c r="H6" s="7">
        <f t="shared" si="1"/>
        <v>5.5</v>
      </c>
      <c r="I6" s="7">
        <f t="shared" si="1"/>
        <v>5</v>
      </c>
      <c r="J6" s="7">
        <f t="shared" si="1"/>
        <v>4.5</v>
      </c>
      <c r="K6" s="7">
        <f t="shared" si="1"/>
        <v>4.5</v>
      </c>
      <c r="L6" s="7">
        <f t="shared" si="1"/>
        <v>4</v>
      </c>
      <c r="M6" s="7">
        <f t="shared" si="1"/>
        <v>4</v>
      </c>
      <c r="N6" s="7">
        <f t="shared" si="1"/>
        <v>4.5</v>
      </c>
      <c r="O6" s="7">
        <f t="shared" si="1"/>
        <v>4.5</v>
      </c>
      <c r="P6" s="7">
        <f t="shared" si="1"/>
        <v>4.5</v>
      </c>
      <c r="Q6" s="7">
        <f t="shared" si="1"/>
        <v>4.5</v>
      </c>
      <c r="R6" s="7">
        <f t="shared" si="1"/>
        <v>4.5</v>
      </c>
      <c r="S6" s="7">
        <f t="shared" si="1"/>
        <v>5</v>
      </c>
      <c r="T6" s="7">
        <f t="shared" si="1"/>
        <v>5</v>
      </c>
      <c r="U6" s="7">
        <f t="shared" si="1"/>
        <v>5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0.5</v>
      </c>
      <c r="D7" s="13">
        <f t="shared" si="2"/>
        <v>0.5</v>
      </c>
      <c r="E7" s="13">
        <f t="shared" si="2"/>
        <v>0.5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0.5</v>
      </c>
      <c r="J7" s="13">
        <f t="shared" si="2"/>
        <v>0.5</v>
      </c>
      <c r="K7" s="13">
        <f t="shared" si="2"/>
        <v>0</v>
      </c>
      <c r="L7" s="13">
        <f t="shared" si="2"/>
        <v>0.5</v>
      </c>
      <c r="M7" s="13">
        <f t="shared" si="2"/>
        <v>0.5</v>
      </c>
      <c r="N7" s="13">
        <f t="shared" si="2"/>
        <v>0.5</v>
      </c>
      <c r="O7" s="13">
        <f t="shared" si="2"/>
        <v>0</v>
      </c>
      <c r="P7" s="13">
        <f t="shared" si="2"/>
        <v>0.5</v>
      </c>
      <c r="Q7" s="13">
        <f t="shared" si="2"/>
        <v>0</v>
      </c>
      <c r="R7" s="13">
        <f t="shared" si="2"/>
        <v>0.5</v>
      </c>
      <c r="S7" s="13">
        <f t="shared" si="2"/>
        <v>0</v>
      </c>
      <c r="T7" s="13">
        <f t="shared" si="2"/>
        <v>0</v>
      </c>
      <c r="U7" s="13">
        <f t="shared" si="2"/>
        <v>0</v>
      </c>
    </row>
    <row r="8" spans="1:21" ht="15">
      <c r="A8" s="2" t="s">
        <v>6</v>
      </c>
      <c r="B8" s="14" t="s">
        <v>24</v>
      </c>
      <c r="C8" s="14" t="s">
        <v>36</v>
      </c>
      <c r="D8" s="14" t="s">
        <v>36</v>
      </c>
      <c r="E8" s="14" t="s">
        <v>40</v>
      </c>
      <c r="F8" s="14" t="s">
        <v>40</v>
      </c>
      <c r="G8" s="14" t="s">
        <v>40</v>
      </c>
      <c r="H8" s="14" t="s">
        <v>40</v>
      </c>
      <c r="I8" s="14" t="s">
        <v>40</v>
      </c>
      <c r="J8" s="14" t="s">
        <v>40</v>
      </c>
      <c r="K8" s="14" t="s">
        <v>40</v>
      </c>
      <c r="L8" s="14" t="s">
        <v>40</v>
      </c>
      <c r="M8" s="14" t="s">
        <v>36</v>
      </c>
      <c r="N8" s="14" t="s">
        <v>36</v>
      </c>
      <c r="O8" s="14" t="s">
        <v>24</v>
      </c>
      <c r="P8" s="14" t="s">
        <v>40</v>
      </c>
      <c r="Q8" s="14" t="s">
        <v>40</v>
      </c>
      <c r="R8" s="14" t="s">
        <v>40</v>
      </c>
      <c r="S8" s="14" t="s">
        <v>24</v>
      </c>
      <c r="T8" s="14" t="s">
        <v>40</v>
      </c>
      <c r="U8" s="14" t="s">
        <v>40</v>
      </c>
    </row>
    <row r="9" ht="15">
      <c r="A9" s="2" t="s">
        <v>8</v>
      </c>
    </row>
    <row r="10" spans="1:21" s="6" customFormat="1" ht="15">
      <c r="A10" s="5" t="s">
        <v>9</v>
      </c>
      <c r="B10" s="15" t="s">
        <v>41</v>
      </c>
      <c r="C10" s="15" t="s">
        <v>41</v>
      </c>
      <c r="D10" s="15" t="s">
        <v>41</v>
      </c>
      <c r="E10" s="15" t="s">
        <v>41</v>
      </c>
      <c r="F10" s="15" t="s">
        <v>41</v>
      </c>
      <c r="G10" s="15" t="s">
        <v>41</v>
      </c>
      <c r="H10" s="15" t="s">
        <v>41</v>
      </c>
      <c r="I10" s="15" t="s">
        <v>41</v>
      </c>
      <c r="J10" s="15" t="s">
        <v>41</v>
      </c>
      <c r="K10" s="15" t="s">
        <v>41</v>
      </c>
      <c r="L10" s="15" t="s">
        <v>41</v>
      </c>
      <c r="M10" s="15" t="s">
        <v>41</v>
      </c>
      <c r="N10" s="15" t="s">
        <v>41</v>
      </c>
      <c r="O10" s="15" t="s">
        <v>41</v>
      </c>
      <c r="P10" s="15" t="s">
        <v>41</v>
      </c>
      <c r="Q10" s="15" t="s">
        <v>41</v>
      </c>
      <c r="R10" s="15" t="s">
        <v>41</v>
      </c>
      <c r="S10" s="15" t="s">
        <v>41</v>
      </c>
      <c r="T10" s="15" t="s">
        <v>78</v>
      </c>
      <c r="U10" s="15" t="s">
        <v>78</v>
      </c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 t="s">
        <v>123</v>
      </c>
      <c r="T11" s="16"/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>
        <v>-1</v>
      </c>
      <c r="T12" s="17"/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4</v>
      </c>
      <c r="C13" s="19">
        <f t="shared" si="3"/>
        <v>5</v>
      </c>
      <c r="D13" s="19">
        <f t="shared" si="3"/>
        <v>5</v>
      </c>
      <c r="E13" s="19">
        <f t="shared" si="3"/>
        <v>6</v>
      </c>
      <c r="F13" s="19">
        <f t="shared" si="3"/>
        <v>6</v>
      </c>
      <c r="G13" s="19">
        <f t="shared" si="3"/>
        <v>6</v>
      </c>
      <c r="H13" s="19">
        <f t="shared" si="3"/>
        <v>5</v>
      </c>
      <c r="I13" s="19">
        <f t="shared" si="3"/>
        <v>5</v>
      </c>
      <c r="J13" s="19">
        <f t="shared" si="3"/>
        <v>5</v>
      </c>
      <c r="K13" s="19">
        <f t="shared" si="3"/>
        <v>4</v>
      </c>
      <c r="L13" s="19">
        <f t="shared" si="3"/>
        <v>4</v>
      </c>
      <c r="M13" s="19">
        <f t="shared" si="3"/>
        <v>4</v>
      </c>
      <c r="N13" s="19">
        <f t="shared" si="3"/>
        <v>5</v>
      </c>
      <c r="O13" s="19">
        <f t="shared" si="3"/>
        <v>4</v>
      </c>
      <c r="P13" s="19">
        <f t="shared" si="3"/>
        <v>5</v>
      </c>
      <c r="Q13" s="19">
        <f t="shared" si="3"/>
        <v>4</v>
      </c>
      <c r="R13" s="19">
        <f t="shared" si="3"/>
        <v>5</v>
      </c>
      <c r="S13" s="19">
        <f t="shared" si="3"/>
        <v>4</v>
      </c>
      <c r="T13" s="19">
        <f t="shared" si="3"/>
        <v>5</v>
      </c>
      <c r="U13" s="19">
        <f t="shared" si="3"/>
        <v>5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-3</v>
      </c>
      <c r="T14" s="20">
        <f t="shared" si="4"/>
        <v>0</v>
      </c>
      <c r="U14" s="20">
        <f t="shared" si="4"/>
        <v>0</v>
      </c>
    </row>
    <row r="15" spans="1:21" ht="15">
      <c r="A15" s="2" t="s">
        <v>102</v>
      </c>
      <c r="E15" s="21"/>
      <c r="N15" s="2">
        <v>-1</v>
      </c>
      <c r="O15" s="2">
        <v>-1</v>
      </c>
      <c r="T15" s="2">
        <v>-2</v>
      </c>
      <c r="U15" s="2">
        <v>-2</v>
      </c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-1</v>
      </c>
      <c r="O16" s="22">
        <f t="shared" si="5"/>
        <v>-1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-3</v>
      </c>
      <c r="T16" s="22">
        <f t="shared" si="5"/>
        <v>-2</v>
      </c>
      <c r="U16" s="22">
        <f t="shared" si="5"/>
        <v>-2</v>
      </c>
    </row>
    <row r="17" spans="1:21" ht="15">
      <c r="A17" s="1" t="s">
        <v>12</v>
      </c>
      <c r="B17" s="14" t="s">
        <v>27</v>
      </c>
      <c r="C17" s="14" t="s">
        <v>27</v>
      </c>
      <c r="D17" s="14" t="s">
        <v>27</v>
      </c>
      <c r="E17" s="14" t="s">
        <v>27</v>
      </c>
      <c r="F17" s="14" t="s">
        <v>44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43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spans="1:20" ht="15">
      <c r="A18" s="2" t="s">
        <v>14</v>
      </c>
      <c r="B18" s="2">
        <v>7</v>
      </c>
      <c r="C18" s="2">
        <v>4</v>
      </c>
      <c r="D18" s="2">
        <v>4</v>
      </c>
      <c r="E18" s="2">
        <v>4</v>
      </c>
      <c r="F18" s="2">
        <v>0</v>
      </c>
      <c r="G18" s="2">
        <v>4</v>
      </c>
      <c r="H18" s="2">
        <v>4</v>
      </c>
      <c r="I18" s="2">
        <v>4</v>
      </c>
      <c r="J18" s="2">
        <v>4</v>
      </c>
      <c r="K18" s="2">
        <v>4</v>
      </c>
      <c r="L18" s="2">
        <v>4</v>
      </c>
      <c r="M18" s="2">
        <v>4</v>
      </c>
      <c r="N18" s="2">
        <v>4</v>
      </c>
      <c r="P18" s="2">
        <v>4</v>
      </c>
      <c r="Q18" s="2">
        <v>4</v>
      </c>
      <c r="R18" s="2">
        <v>7</v>
      </c>
      <c r="S18" s="2">
        <v>4</v>
      </c>
      <c r="T18" s="2">
        <v>4</v>
      </c>
    </row>
    <row r="19" spans="1:21" s="6" customFormat="1" ht="15">
      <c r="A19" s="6" t="s">
        <v>13</v>
      </c>
      <c r="C19" s="22">
        <f aca="true" t="shared" si="6" ref="C19:U19">IF(B60&gt;0,ROUND(B60-(10*B61),1),0)</f>
        <v>0</v>
      </c>
      <c r="D19" s="22">
        <f t="shared" si="6"/>
        <v>4</v>
      </c>
      <c r="E19" s="22">
        <f t="shared" si="6"/>
        <v>3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3</v>
      </c>
      <c r="L19" s="22">
        <f t="shared" si="6"/>
        <v>0</v>
      </c>
      <c r="M19" s="22">
        <f t="shared" si="6"/>
        <v>4</v>
      </c>
      <c r="N19" s="22">
        <f t="shared" si="6"/>
        <v>3</v>
      </c>
      <c r="O19" s="22">
        <f t="shared" si="6"/>
        <v>3.5</v>
      </c>
      <c r="P19" s="22">
        <f t="shared" si="6"/>
        <v>3</v>
      </c>
      <c r="Q19" s="22">
        <f t="shared" si="6"/>
        <v>1</v>
      </c>
      <c r="R19" s="22">
        <f t="shared" si="6"/>
        <v>0</v>
      </c>
      <c r="S19" s="22">
        <f t="shared" si="6"/>
        <v>1</v>
      </c>
      <c r="T19" s="22">
        <f t="shared" si="6"/>
        <v>1</v>
      </c>
      <c r="U19" s="22">
        <f t="shared" si="6"/>
        <v>2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1</v>
      </c>
      <c r="O20" s="23">
        <f t="shared" si="7"/>
        <v>1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3</v>
      </c>
      <c r="T20" s="23">
        <f t="shared" si="7"/>
        <v>2</v>
      </c>
      <c r="U20" s="23">
        <f t="shared" si="7"/>
        <v>2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3</v>
      </c>
      <c r="T22" s="23">
        <f t="shared" si="9"/>
        <v>2</v>
      </c>
      <c r="U22" s="23">
        <f t="shared" si="9"/>
        <v>2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1.5</v>
      </c>
      <c r="O23" s="23">
        <f t="shared" si="10"/>
        <v>1.5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1</v>
      </c>
      <c r="U26" s="23">
        <f t="shared" si="13"/>
        <v>1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0.5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7</v>
      </c>
      <c r="C33" s="22">
        <f t="shared" si="20"/>
        <v>4</v>
      </c>
      <c r="D33" s="22">
        <f t="shared" si="20"/>
        <v>8</v>
      </c>
      <c r="E33" s="22">
        <f t="shared" si="20"/>
        <v>7</v>
      </c>
      <c r="F33" s="22">
        <f t="shared" si="20"/>
        <v>0</v>
      </c>
      <c r="G33" s="22">
        <f t="shared" si="20"/>
        <v>4</v>
      </c>
      <c r="H33" s="22">
        <f t="shared" si="20"/>
        <v>4</v>
      </c>
      <c r="I33" s="22">
        <f t="shared" si="20"/>
        <v>4</v>
      </c>
      <c r="J33" s="22">
        <f t="shared" si="20"/>
        <v>4</v>
      </c>
      <c r="K33" s="22">
        <f t="shared" si="20"/>
        <v>7</v>
      </c>
      <c r="L33" s="22">
        <f t="shared" si="20"/>
        <v>4</v>
      </c>
      <c r="M33" s="22">
        <f t="shared" si="20"/>
        <v>8</v>
      </c>
      <c r="N33" s="22">
        <f t="shared" si="20"/>
        <v>8.5</v>
      </c>
      <c r="O33" s="22">
        <f t="shared" si="20"/>
        <v>5</v>
      </c>
      <c r="P33" s="22">
        <f t="shared" si="20"/>
        <v>7</v>
      </c>
      <c r="Q33" s="22">
        <f t="shared" si="20"/>
        <v>5</v>
      </c>
      <c r="R33" s="22">
        <f t="shared" si="20"/>
        <v>7</v>
      </c>
      <c r="S33" s="22">
        <f t="shared" si="20"/>
        <v>8</v>
      </c>
      <c r="T33" s="22">
        <f t="shared" si="20"/>
        <v>8</v>
      </c>
      <c r="U33" s="22">
        <f t="shared" si="20"/>
        <v>5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0</v>
      </c>
      <c r="I34" s="23">
        <f t="shared" si="21"/>
        <v>0</v>
      </c>
      <c r="J34" s="23">
        <f t="shared" si="21"/>
        <v>0</v>
      </c>
      <c r="K34" s="23">
        <f t="shared" si="21"/>
        <v>0</v>
      </c>
      <c r="L34" s="23">
        <f t="shared" si="21"/>
        <v>0</v>
      </c>
      <c r="M34" s="23">
        <f t="shared" si="21"/>
        <v>0</v>
      </c>
      <c r="N34" s="23">
        <f t="shared" si="21"/>
        <v>0</v>
      </c>
      <c r="O34" s="23">
        <f t="shared" si="21"/>
        <v>0</v>
      </c>
      <c r="P34" s="23">
        <f t="shared" si="21"/>
        <v>0</v>
      </c>
      <c r="Q34" s="23">
        <f t="shared" si="21"/>
        <v>0</v>
      </c>
      <c r="R34" s="23">
        <f t="shared" si="21"/>
        <v>1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spans="1:19" ht="15">
      <c r="A35" s="2" t="s">
        <v>17</v>
      </c>
      <c r="S35" s="2">
        <v>1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spans="1:21" ht="15">
      <c r="A56" s="2" t="s">
        <v>18</v>
      </c>
      <c r="B56" s="2">
        <v>2</v>
      </c>
      <c r="E56" s="2">
        <v>2</v>
      </c>
      <c r="G56" s="2">
        <v>9</v>
      </c>
      <c r="H56" s="2">
        <v>9</v>
      </c>
      <c r="I56" s="2">
        <v>9</v>
      </c>
      <c r="J56" s="2">
        <v>1</v>
      </c>
      <c r="K56" s="2">
        <v>12</v>
      </c>
      <c r="O56" s="2">
        <v>2</v>
      </c>
      <c r="P56" s="2">
        <v>6</v>
      </c>
      <c r="Q56" s="2">
        <v>6</v>
      </c>
      <c r="S56" s="2">
        <v>6</v>
      </c>
      <c r="T56" s="2">
        <v>6</v>
      </c>
      <c r="U56" s="2">
        <v>3</v>
      </c>
    </row>
    <row r="57" spans="1:21" ht="15">
      <c r="A57" s="2" t="s">
        <v>19</v>
      </c>
      <c r="U57" s="2">
        <v>6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2</v>
      </c>
      <c r="C59" s="22">
        <f t="shared" si="41"/>
        <v>0</v>
      </c>
      <c r="D59" s="22">
        <f t="shared" si="41"/>
        <v>0</v>
      </c>
      <c r="E59" s="22">
        <f t="shared" si="41"/>
        <v>2</v>
      </c>
      <c r="F59" s="22">
        <f t="shared" si="41"/>
        <v>0</v>
      </c>
      <c r="G59" s="22">
        <f t="shared" si="41"/>
        <v>9</v>
      </c>
      <c r="H59" s="22">
        <f t="shared" si="41"/>
        <v>9</v>
      </c>
      <c r="I59" s="22">
        <f t="shared" si="41"/>
        <v>9</v>
      </c>
      <c r="J59" s="22">
        <f t="shared" si="41"/>
        <v>1</v>
      </c>
      <c r="K59" s="22">
        <f t="shared" si="41"/>
        <v>12</v>
      </c>
      <c r="L59" s="22">
        <f t="shared" si="41"/>
        <v>0</v>
      </c>
      <c r="M59" s="22">
        <f t="shared" si="41"/>
        <v>0</v>
      </c>
      <c r="N59" s="22">
        <f t="shared" si="41"/>
        <v>0</v>
      </c>
      <c r="O59" s="22">
        <f t="shared" si="41"/>
        <v>2</v>
      </c>
      <c r="P59" s="22">
        <f t="shared" si="41"/>
        <v>6</v>
      </c>
      <c r="Q59" s="22">
        <f t="shared" si="41"/>
        <v>6</v>
      </c>
      <c r="R59" s="22">
        <f t="shared" si="41"/>
        <v>1</v>
      </c>
      <c r="S59" s="22">
        <f t="shared" si="41"/>
        <v>7</v>
      </c>
      <c r="T59" s="22">
        <f t="shared" si="41"/>
        <v>6</v>
      </c>
      <c r="U59" s="22">
        <f t="shared" si="41"/>
        <v>9</v>
      </c>
    </row>
    <row r="60" spans="1:21" ht="15" hidden="1">
      <c r="A60" s="2" t="s">
        <v>22</v>
      </c>
      <c r="B60" s="23">
        <f aca="true" t="shared" si="42" ref="B60:U60">B33-B59</f>
        <v>5</v>
      </c>
      <c r="C60" s="23">
        <f t="shared" si="42"/>
        <v>4</v>
      </c>
      <c r="D60" s="23">
        <f t="shared" si="42"/>
        <v>8</v>
      </c>
      <c r="E60" s="23">
        <f t="shared" si="42"/>
        <v>5</v>
      </c>
      <c r="F60" s="23">
        <f t="shared" si="42"/>
        <v>0</v>
      </c>
      <c r="G60" s="23">
        <f t="shared" si="42"/>
        <v>-5</v>
      </c>
      <c r="H60" s="23">
        <f t="shared" si="42"/>
        <v>-5</v>
      </c>
      <c r="I60" s="23">
        <f t="shared" si="42"/>
        <v>-5</v>
      </c>
      <c r="J60" s="23">
        <f t="shared" si="42"/>
        <v>3</v>
      </c>
      <c r="K60" s="23">
        <f t="shared" si="42"/>
        <v>-5</v>
      </c>
      <c r="L60" s="23">
        <f t="shared" si="42"/>
        <v>4</v>
      </c>
      <c r="M60" s="23">
        <f t="shared" si="42"/>
        <v>8</v>
      </c>
      <c r="N60" s="23">
        <f t="shared" si="42"/>
        <v>8.5</v>
      </c>
      <c r="O60" s="23">
        <f t="shared" si="42"/>
        <v>3</v>
      </c>
      <c r="P60" s="23">
        <f t="shared" si="42"/>
        <v>1</v>
      </c>
      <c r="Q60" s="23">
        <f t="shared" si="42"/>
        <v>-1</v>
      </c>
      <c r="R60" s="23">
        <f t="shared" si="42"/>
        <v>6</v>
      </c>
      <c r="S60" s="23">
        <f t="shared" si="42"/>
        <v>1</v>
      </c>
      <c r="T60" s="23">
        <f t="shared" si="42"/>
        <v>2</v>
      </c>
      <c r="U60" s="23">
        <f t="shared" si="42"/>
        <v>-4</v>
      </c>
    </row>
    <row r="61" spans="1:21" ht="15">
      <c r="A61" s="2" t="s">
        <v>23</v>
      </c>
      <c r="B61" s="13">
        <f aca="true" t="shared" si="43" ref="B61:U61">ROUNDDOWN(B60/5,0)/2</f>
        <v>0.5</v>
      </c>
      <c r="C61" s="13">
        <f t="shared" si="43"/>
        <v>0</v>
      </c>
      <c r="D61" s="13">
        <f t="shared" si="43"/>
        <v>0.5</v>
      </c>
      <c r="E61" s="13">
        <f t="shared" si="43"/>
        <v>0.5</v>
      </c>
      <c r="F61" s="13">
        <f t="shared" si="43"/>
        <v>0</v>
      </c>
      <c r="G61" s="13">
        <f t="shared" si="43"/>
        <v>-0.5</v>
      </c>
      <c r="H61" s="13">
        <f t="shared" si="43"/>
        <v>-0.5</v>
      </c>
      <c r="I61" s="13">
        <f t="shared" si="43"/>
        <v>-0.5</v>
      </c>
      <c r="J61" s="13">
        <f t="shared" si="43"/>
        <v>0</v>
      </c>
      <c r="K61" s="13">
        <f t="shared" si="43"/>
        <v>-0.5</v>
      </c>
      <c r="L61" s="13">
        <f t="shared" si="43"/>
        <v>0</v>
      </c>
      <c r="M61" s="13">
        <f t="shared" si="43"/>
        <v>0.5</v>
      </c>
      <c r="N61" s="13">
        <f t="shared" si="43"/>
        <v>0.5</v>
      </c>
      <c r="O61" s="13">
        <f t="shared" si="43"/>
        <v>0</v>
      </c>
      <c r="P61" s="13">
        <f t="shared" si="43"/>
        <v>0</v>
      </c>
      <c r="Q61" s="13">
        <f t="shared" si="43"/>
        <v>0</v>
      </c>
      <c r="R61" s="13">
        <f t="shared" si="43"/>
        <v>0.5</v>
      </c>
      <c r="S61" s="13">
        <f t="shared" si="43"/>
        <v>0</v>
      </c>
      <c r="T61" s="13">
        <f t="shared" si="43"/>
        <v>0</v>
      </c>
      <c r="U61" s="13">
        <f t="shared" si="43"/>
        <v>0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>
        <v>2</v>
      </c>
      <c r="I64" s="29"/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>
        <v>2</v>
      </c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V6" sqref="V6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2" t="s">
        <v>1</v>
      </c>
      <c r="B2" s="2">
        <v>5</v>
      </c>
      <c r="C2" s="2">
        <v>6</v>
      </c>
      <c r="D2" s="2">
        <v>6</v>
      </c>
      <c r="E2" s="2">
        <v>4</v>
      </c>
      <c r="F2" s="2">
        <v>6</v>
      </c>
      <c r="G2" s="2">
        <v>2</v>
      </c>
      <c r="H2" s="2">
        <v>6</v>
      </c>
      <c r="I2" s="2">
        <v>2</v>
      </c>
      <c r="J2" s="2">
        <v>1</v>
      </c>
      <c r="K2" s="2">
        <v>6</v>
      </c>
      <c r="L2" s="2">
        <v>4</v>
      </c>
      <c r="M2" s="2">
        <v>6</v>
      </c>
      <c r="N2" s="2">
        <v>5</v>
      </c>
      <c r="O2" s="2">
        <v>3</v>
      </c>
      <c r="P2" s="2">
        <v>6</v>
      </c>
      <c r="Q2" s="2">
        <v>5</v>
      </c>
      <c r="R2" s="2">
        <v>4</v>
      </c>
      <c r="S2" s="2">
        <v>1</v>
      </c>
      <c r="T2" s="2">
        <v>3</v>
      </c>
      <c r="U2" s="2">
        <v>2</v>
      </c>
    </row>
    <row r="3" spans="1:22" s="1" customFormat="1" ht="15">
      <c r="A3" s="1" t="s">
        <v>2</v>
      </c>
      <c r="B3" s="1">
        <v>3051</v>
      </c>
      <c r="C3" s="1">
        <v>3049</v>
      </c>
      <c r="D3" s="1">
        <v>32453345</v>
      </c>
      <c r="E3" s="1">
        <v>3541</v>
      </c>
      <c r="F3" s="1">
        <v>3837</v>
      </c>
      <c r="G3" s="1">
        <v>3831</v>
      </c>
      <c r="H3" s="1">
        <v>3526</v>
      </c>
      <c r="I3" s="1">
        <v>3128</v>
      </c>
      <c r="J3" s="1">
        <v>3432</v>
      </c>
      <c r="K3" s="1">
        <v>3931</v>
      </c>
      <c r="L3" s="1">
        <v>3928</v>
      </c>
      <c r="M3" s="1">
        <v>3527</v>
      </c>
      <c r="N3" s="1">
        <v>3224</v>
      </c>
      <c r="O3" s="1">
        <v>3221</v>
      </c>
      <c r="P3" s="1">
        <v>33173418</v>
      </c>
      <c r="Q3" s="1">
        <v>3513</v>
      </c>
      <c r="R3" s="1">
        <v>3011</v>
      </c>
      <c r="S3" s="1">
        <v>26132713</v>
      </c>
      <c r="T3" s="1">
        <v>23172418</v>
      </c>
      <c r="U3" s="1">
        <v>20202021</v>
      </c>
      <c r="V3" s="1">
        <v>1519</v>
      </c>
    </row>
    <row r="4" spans="1:22" s="1" customFormat="1" ht="15">
      <c r="A4" s="1" t="s">
        <v>7</v>
      </c>
      <c r="B4" s="1">
        <v>270</v>
      </c>
      <c r="C4" s="1">
        <v>300</v>
      </c>
      <c r="D4" s="1">
        <v>300</v>
      </c>
      <c r="E4" s="1">
        <v>300</v>
      </c>
      <c r="F4" s="1">
        <v>270</v>
      </c>
      <c r="G4" s="1">
        <v>270</v>
      </c>
      <c r="H4" s="1">
        <v>180</v>
      </c>
      <c r="I4" s="1">
        <v>90</v>
      </c>
      <c r="J4" s="1">
        <v>360</v>
      </c>
      <c r="K4" s="1">
        <v>330</v>
      </c>
      <c r="L4" s="1">
        <v>210</v>
      </c>
      <c r="M4" s="1">
        <v>210</v>
      </c>
      <c r="N4" s="1">
        <v>270</v>
      </c>
      <c r="O4" s="1">
        <v>270</v>
      </c>
      <c r="P4" s="1">
        <v>300</v>
      </c>
      <c r="Q4" s="1">
        <v>240</v>
      </c>
      <c r="R4" s="1">
        <v>150</v>
      </c>
      <c r="S4" s="1">
        <v>120</v>
      </c>
      <c r="T4" s="1">
        <v>120</v>
      </c>
      <c r="U4" s="1">
        <v>180</v>
      </c>
      <c r="V4" s="1">
        <v>300</v>
      </c>
    </row>
    <row r="5" spans="1:21" s="1" customFormat="1" ht="15">
      <c r="A5" s="1" t="s">
        <v>3</v>
      </c>
      <c r="B5" s="1">
        <v>10.4</v>
      </c>
      <c r="C5" s="7">
        <f aca="true" t="shared" si="0" ref="C5:U5">B5+(B16/10)</f>
        <v>10.4</v>
      </c>
      <c r="D5" s="7">
        <f t="shared" si="0"/>
        <v>10.4</v>
      </c>
      <c r="E5" s="7">
        <f t="shared" si="0"/>
        <v>10.4</v>
      </c>
      <c r="F5" s="7">
        <f t="shared" si="0"/>
        <v>10.4</v>
      </c>
      <c r="G5" s="7">
        <f t="shared" si="0"/>
        <v>10.4</v>
      </c>
      <c r="H5" s="7">
        <f t="shared" si="0"/>
        <v>10.4</v>
      </c>
      <c r="I5" s="7">
        <f t="shared" si="0"/>
        <v>10.4</v>
      </c>
      <c r="J5" s="7">
        <f t="shared" si="0"/>
        <v>10.4</v>
      </c>
      <c r="K5" s="7">
        <f t="shared" si="0"/>
        <v>10.4</v>
      </c>
      <c r="L5" s="7">
        <f t="shared" si="0"/>
        <v>10.4</v>
      </c>
      <c r="M5" s="7">
        <f t="shared" si="0"/>
        <v>10.4</v>
      </c>
      <c r="N5" s="7">
        <f t="shared" si="0"/>
        <v>10.3</v>
      </c>
      <c r="O5" s="7">
        <f t="shared" si="0"/>
        <v>10</v>
      </c>
      <c r="P5" s="7">
        <f t="shared" si="0"/>
        <v>9.4</v>
      </c>
      <c r="Q5" s="7">
        <f t="shared" si="0"/>
        <v>9.1</v>
      </c>
      <c r="R5" s="7">
        <f t="shared" si="0"/>
        <v>9.1</v>
      </c>
      <c r="S5" s="7">
        <f t="shared" si="0"/>
        <v>9.2</v>
      </c>
      <c r="T5" s="7">
        <f t="shared" si="0"/>
        <v>9.2</v>
      </c>
      <c r="U5" s="7">
        <f t="shared" si="0"/>
        <v>8.899999999999999</v>
      </c>
    </row>
    <row r="6" spans="1:21" s="1" customFormat="1" ht="15">
      <c r="A6" s="1" t="s">
        <v>4</v>
      </c>
      <c r="B6" s="4">
        <v>4.5</v>
      </c>
      <c r="C6" s="7">
        <f aca="true" t="shared" si="1" ref="C6:U6">IF(C17="Idle",B6+B61-0.5,B6+B61)</f>
        <v>5</v>
      </c>
      <c r="D6" s="7">
        <f t="shared" si="1"/>
        <v>5</v>
      </c>
      <c r="E6" s="7">
        <f t="shared" si="1"/>
        <v>5.5</v>
      </c>
      <c r="F6" s="7">
        <f t="shared" si="1"/>
        <v>6</v>
      </c>
      <c r="G6" s="7">
        <f t="shared" si="1"/>
        <v>6</v>
      </c>
      <c r="H6" s="7">
        <f t="shared" si="1"/>
        <v>5.5</v>
      </c>
      <c r="I6" s="7">
        <f t="shared" si="1"/>
        <v>5</v>
      </c>
      <c r="J6" s="7">
        <f t="shared" si="1"/>
        <v>4.5</v>
      </c>
      <c r="K6" s="7">
        <f t="shared" si="1"/>
        <v>4.5</v>
      </c>
      <c r="L6" s="7">
        <f t="shared" si="1"/>
        <v>4</v>
      </c>
      <c r="M6" s="7">
        <f t="shared" si="1"/>
        <v>4</v>
      </c>
      <c r="N6" s="7">
        <f t="shared" si="1"/>
        <v>4</v>
      </c>
      <c r="O6" s="7">
        <f t="shared" si="1"/>
        <v>4.5</v>
      </c>
      <c r="P6" s="7">
        <f t="shared" si="1"/>
        <v>6</v>
      </c>
      <c r="Q6" s="7">
        <f t="shared" si="1"/>
        <v>6</v>
      </c>
      <c r="R6" s="7">
        <f t="shared" si="1"/>
        <v>5.5</v>
      </c>
      <c r="S6" s="7">
        <f t="shared" si="1"/>
        <v>5.5</v>
      </c>
      <c r="T6" s="7">
        <f t="shared" si="1"/>
        <v>5.5</v>
      </c>
      <c r="U6" s="7">
        <f t="shared" si="1"/>
        <v>5.5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0.5</v>
      </c>
      <c r="D7" s="13">
        <f t="shared" si="2"/>
        <v>0.5</v>
      </c>
      <c r="E7" s="13">
        <f t="shared" si="2"/>
        <v>0.5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0.5</v>
      </c>
      <c r="J7" s="13">
        <f t="shared" si="2"/>
        <v>0.5</v>
      </c>
      <c r="K7" s="13">
        <f t="shared" si="2"/>
        <v>0</v>
      </c>
      <c r="L7" s="13">
        <f t="shared" si="2"/>
        <v>0.5</v>
      </c>
      <c r="M7" s="13">
        <f t="shared" si="2"/>
        <v>0.5</v>
      </c>
      <c r="N7" s="13">
        <f t="shared" si="2"/>
        <v>0.5</v>
      </c>
      <c r="O7" s="13">
        <f t="shared" si="2"/>
        <v>0.5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0.5</v>
      </c>
      <c r="T7" s="13">
        <f t="shared" si="2"/>
        <v>0</v>
      </c>
      <c r="U7" s="13">
        <f t="shared" si="2"/>
        <v>0.5</v>
      </c>
    </row>
    <row r="8" spans="1:21" ht="15">
      <c r="A8" s="2" t="s">
        <v>6</v>
      </c>
      <c r="B8" s="14" t="s">
        <v>24</v>
      </c>
      <c r="C8" s="14" t="s">
        <v>36</v>
      </c>
      <c r="D8" s="14" t="s">
        <v>36</v>
      </c>
      <c r="E8" s="14" t="s">
        <v>40</v>
      </c>
      <c r="F8" s="14" t="s">
        <v>40</v>
      </c>
      <c r="G8" s="14" t="s">
        <v>40</v>
      </c>
      <c r="H8" s="14" t="s">
        <v>40</v>
      </c>
      <c r="I8" s="14" t="s">
        <v>40</v>
      </c>
      <c r="J8" s="14" t="s">
        <v>40</v>
      </c>
      <c r="K8" s="14" t="s">
        <v>40</v>
      </c>
      <c r="L8" s="14" t="s">
        <v>40</v>
      </c>
      <c r="M8" s="14" t="s">
        <v>36</v>
      </c>
      <c r="N8" s="14" t="s">
        <v>36</v>
      </c>
      <c r="O8" s="14" t="s">
        <v>36</v>
      </c>
      <c r="P8" s="14" t="s">
        <v>36</v>
      </c>
      <c r="Q8" s="14" t="s">
        <v>40</v>
      </c>
      <c r="R8" s="14" t="s">
        <v>40</v>
      </c>
      <c r="S8" s="14" t="s">
        <v>24</v>
      </c>
      <c r="T8" s="14" t="s">
        <v>36</v>
      </c>
      <c r="U8" s="14" t="s">
        <v>36</v>
      </c>
    </row>
    <row r="9" spans="1:20" ht="15">
      <c r="A9" s="2" t="s">
        <v>8</v>
      </c>
      <c r="O9" s="2" t="s">
        <v>117</v>
      </c>
      <c r="T9" s="2" t="s">
        <v>122</v>
      </c>
    </row>
    <row r="10" spans="1:21" s="6" customFormat="1" ht="15">
      <c r="A10" s="5" t="s">
        <v>9</v>
      </c>
      <c r="B10" s="15" t="s">
        <v>41</v>
      </c>
      <c r="C10" s="15" t="s">
        <v>41</v>
      </c>
      <c r="D10" s="15" t="s">
        <v>41</v>
      </c>
      <c r="E10" s="15" t="s">
        <v>41</v>
      </c>
      <c r="F10" s="15" t="s">
        <v>41</v>
      </c>
      <c r="G10" s="15" t="s">
        <v>41</v>
      </c>
      <c r="H10" s="15" t="s">
        <v>41</v>
      </c>
      <c r="I10" s="15" t="s">
        <v>41</v>
      </c>
      <c r="J10" s="15" t="s">
        <v>41</v>
      </c>
      <c r="K10" s="15" t="s">
        <v>41</v>
      </c>
      <c r="L10" s="15" t="s">
        <v>41</v>
      </c>
      <c r="M10" s="15" t="s">
        <v>41</v>
      </c>
      <c r="N10" s="15" t="s">
        <v>41</v>
      </c>
      <c r="O10" s="15" t="s">
        <v>77</v>
      </c>
      <c r="P10" s="15" t="s">
        <v>77</v>
      </c>
      <c r="Q10" s="15" t="s">
        <v>41</v>
      </c>
      <c r="R10" s="15" t="s">
        <v>41</v>
      </c>
      <c r="S10" s="15" t="s">
        <v>41</v>
      </c>
      <c r="T10" s="15" t="s">
        <v>41</v>
      </c>
      <c r="U10" s="15" t="s">
        <v>41</v>
      </c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37" t="s">
        <v>109</v>
      </c>
      <c r="O11" s="16"/>
      <c r="P11" s="16" t="s">
        <v>120</v>
      </c>
      <c r="Q11" s="16"/>
      <c r="R11" s="16"/>
      <c r="S11" s="16"/>
      <c r="T11" s="16" t="s">
        <v>123</v>
      </c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>
        <v>-1</v>
      </c>
      <c r="O12" s="17">
        <v>-1</v>
      </c>
      <c r="P12" s="17">
        <v>-1</v>
      </c>
      <c r="Q12" s="17"/>
      <c r="R12" s="17"/>
      <c r="S12" s="17"/>
      <c r="T12" s="17">
        <v>-1</v>
      </c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4</v>
      </c>
      <c r="C13" s="19">
        <f t="shared" si="3"/>
        <v>5</v>
      </c>
      <c r="D13" s="19">
        <f t="shared" si="3"/>
        <v>5</v>
      </c>
      <c r="E13" s="19">
        <f t="shared" si="3"/>
        <v>6</v>
      </c>
      <c r="F13" s="19">
        <f t="shared" si="3"/>
        <v>6</v>
      </c>
      <c r="G13" s="19">
        <f t="shared" si="3"/>
        <v>6</v>
      </c>
      <c r="H13" s="19">
        <f t="shared" si="3"/>
        <v>5</v>
      </c>
      <c r="I13" s="19">
        <f t="shared" si="3"/>
        <v>5</v>
      </c>
      <c r="J13" s="19">
        <f t="shared" si="3"/>
        <v>5</v>
      </c>
      <c r="K13" s="19">
        <f t="shared" si="3"/>
        <v>4</v>
      </c>
      <c r="L13" s="19">
        <f t="shared" si="3"/>
        <v>4</v>
      </c>
      <c r="M13" s="19">
        <f t="shared" si="3"/>
        <v>4</v>
      </c>
      <c r="N13" s="19">
        <f t="shared" si="3"/>
        <v>3</v>
      </c>
      <c r="O13" s="19">
        <f t="shared" si="3"/>
        <v>4</v>
      </c>
      <c r="P13" s="19">
        <f t="shared" si="3"/>
        <v>5</v>
      </c>
      <c r="Q13" s="19">
        <f t="shared" si="3"/>
        <v>6</v>
      </c>
      <c r="R13" s="19">
        <f t="shared" si="3"/>
        <v>5</v>
      </c>
      <c r="S13" s="19">
        <f t="shared" si="3"/>
        <v>6</v>
      </c>
      <c r="T13" s="19">
        <f t="shared" si="3"/>
        <v>4</v>
      </c>
      <c r="U13" s="19">
        <f t="shared" si="3"/>
        <v>6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-3</v>
      </c>
      <c r="O14" s="20">
        <f t="shared" si="4"/>
        <v>-3</v>
      </c>
      <c r="P14" s="20">
        <f t="shared" si="4"/>
        <v>-3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-3</v>
      </c>
      <c r="U14" s="20">
        <f t="shared" si="4"/>
        <v>0</v>
      </c>
    </row>
    <row r="15" spans="1:18" ht="15">
      <c r="A15" s="2" t="s">
        <v>102</v>
      </c>
      <c r="E15" s="21"/>
      <c r="M15" s="2">
        <v>-1</v>
      </c>
      <c r="O15" s="2">
        <v>-3</v>
      </c>
      <c r="R15" s="2">
        <v>1</v>
      </c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-1</v>
      </c>
      <c r="N16" s="22">
        <f t="shared" si="5"/>
        <v>-3</v>
      </c>
      <c r="O16" s="22">
        <f t="shared" si="5"/>
        <v>-6</v>
      </c>
      <c r="P16" s="22">
        <f t="shared" si="5"/>
        <v>-3</v>
      </c>
      <c r="Q16" s="22">
        <f t="shared" si="5"/>
        <v>0</v>
      </c>
      <c r="R16" s="22">
        <f t="shared" si="5"/>
        <v>1</v>
      </c>
      <c r="S16" s="22">
        <f t="shared" si="5"/>
        <v>0</v>
      </c>
      <c r="T16" s="22">
        <f t="shared" si="5"/>
        <v>-3</v>
      </c>
      <c r="U16" s="22">
        <f t="shared" si="5"/>
        <v>0</v>
      </c>
    </row>
    <row r="17" spans="1:21" ht="15">
      <c r="A17" s="1" t="s">
        <v>12</v>
      </c>
      <c r="B17" s="14" t="s">
        <v>27</v>
      </c>
      <c r="C17" s="14" t="s">
        <v>27</v>
      </c>
      <c r="D17" s="14" t="s">
        <v>27</v>
      </c>
      <c r="E17" s="14" t="s">
        <v>27</v>
      </c>
      <c r="F17" s="14" t="s">
        <v>44</v>
      </c>
      <c r="G17" s="14" t="s">
        <v>27</v>
      </c>
      <c r="H17" s="14" t="s">
        <v>27</v>
      </c>
      <c r="I17" s="14" t="s">
        <v>27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spans="1:21" ht="15">
      <c r="A18" s="2" t="s">
        <v>14</v>
      </c>
      <c r="B18" s="2">
        <v>7</v>
      </c>
      <c r="C18" s="2">
        <v>4</v>
      </c>
      <c r="D18" s="2">
        <v>4</v>
      </c>
      <c r="E18" s="2">
        <v>4</v>
      </c>
      <c r="F18" s="2">
        <v>0</v>
      </c>
      <c r="G18" s="2">
        <v>4</v>
      </c>
      <c r="H18" s="2">
        <v>4</v>
      </c>
      <c r="I18" s="2">
        <v>4</v>
      </c>
      <c r="J18" s="2">
        <v>4</v>
      </c>
      <c r="K18" s="2">
        <v>4</v>
      </c>
      <c r="L18" s="2">
        <v>4</v>
      </c>
      <c r="M18" s="2">
        <v>4</v>
      </c>
      <c r="N18" s="2">
        <v>4</v>
      </c>
      <c r="O18" s="2">
        <v>4</v>
      </c>
      <c r="P18" s="2">
        <v>4</v>
      </c>
      <c r="Q18" s="2">
        <v>4</v>
      </c>
      <c r="R18" s="2">
        <v>4</v>
      </c>
      <c r="S18" s="2">
        <v>4</v>
      </c>
      <c r="T18" s="2">
        <v>4</v>
      </c>
      <c r="U18" s="2">
        <v>4</v>
      </c>
    </row>
    <row r="19" spans="1:21" s="6" customFormat="1" ht="15">
      <c r="A19" s="6" t="s">
        <v>13</v>
      </c>
      <c r="C19" s="22">
        <f aca="true" t="shared" si="6" ref="C19:U19">IF(B60&gt;0,ROUND(B60-(10*B61),1),0)</f>
        <v>0</v>
      </c>
      <c r="D19" s="22">
        <f t="shared" si="6"/>
        <v>4</v>
      </c>
      <c r="E19" s="22">
        <f t="shared" si="6"/>
        <v>3</v>
      </c>
      <c r="F19" s="22">
        <f t="shared" si="6"/>
        <v>0</v>
      </c>
      <c r="G19" s="22">
        <f t="shared" si="6"/>
        <v>0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3</v>
      </c>
      <c r="L19" s="22">
        <f t="shared" si="6"/>
        <v>0</v>
      </c>
      <c r="M19" s="22">
        <f t="shared" si="6"/>
        <v>4</v>
      </c>
      <c r="N19" s="22">
        <f t="shared" si="6"/>
        <v>3.5</v>
      </c>
      <c r="O19" s="22">
        <f t="shared" si="6"/>
        <v>4</v>
      </c>
      <c r="P19" s="22">
        <f t="shared" si="6"/>
        <v>3</v>
      </c>
      <c r="Q19" s="22">
        <f t="shared" si="6"/>
        <v>0</v>
      </c>
      <c r="R19" s="22">
        <f t="shared" si="6"/>
        <v>0</v>
      </c>
      <c r="S19" s="22">
        <f t="shared" si="6"/>
        <v>0</v>
      </c>
      <c r="T19" s="22">
        <f t="shared" si="6"/>
        <v>0</v>
      </c>
      <c r="U19" s="22">
        <f t="shared" si="6"/>
        <v>3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1</v>
      </c>
      <c r="N20" s="23">
        <f t="shared" si="7"/>
        <v>3</v>
      </c>
      <c r="O20" s="23">
        <f t="shared" si="7"/>
        <v>6</v>
      </c>
      <c r="P20" s="23">
        <f t="shared" si="7"/>
        <v>3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3</v>
      </c>
      <c r="U20" s="23">
        <f t="shared" si="7"/>
        <v>0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3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3</v>
      </c>
      <c r="U22" s="23">
        <f t="shared" si="9"/>
        <v>0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1.5</v>
      </c>
      <c r="N23" s="23">
        <f t="shared" si="10"/>
        <v>4.5</v>
      </c>
      <c r="O23" s="23">
        <f t="shared" si="10"/>
        <v>9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0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1</v>
      </c>
      <c r="P27" s="23">
        <f t="shared" si="14"/>
        <v>1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1.5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0.5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7</v>
      </c>
      <c r="C33" s="22">
        <f t="shared" si="20"/>
        <v>4</v>
      </c>
      <c r="D33" s="22">
        <f t="shared" si="20"/>
        <v>8</v>
      </c>
      <c r="E33" s="22">
        <f t="shared" si="20"/>
        <v>7</v>
      </c>
      <c r="F33" s="22">
        <f t="shared" si="20"/>
        <v>0</v>
      </c>
      <c r="G33" s="22">
        <f t="shared" si="20"/>
        <v>4</v>
      </c>
      <c r="H33" s="22">
        <f t="shared" si="20"/>
        <v>4</v>
      </c>
      <c r="I33" s="22">
        <f t="shared" si="20"/>
        <v>4</v>
      </c>
      <c r="J33" s="22">
        <f t="shared" si="20"/>
        <v>4</v>
      </c>
      <c r="K33" s="22">
        <f t="shared" si="20"/>
        <v>7</v>
      </c>
      <c r="L33" s="22">
        <f t="shared" si="20"/>
        <v>4</v>
      </c>
      <c r="M33" s="22">
        <f t="shared" si="20"/>
        <v>9.5</v>
      </c>
      <c r="N33" s="22">
        <f t="shared" si="20"/>
        <v>12</v>
      </c>
      <c r="O33" s="22">
        <f t="shared" si="20"/>
        <v>18</v>
      </c>
      <c r="P33" s="22">
        <f t="shared" si="20"/>
        <v>11</v>
      </c>
      <c r="Q33" s="22">
        <f t="shared" si="20"/>
        <v>4</v>
      </c>
      <c r="R33" s="22">
        <f t="shared" si="20"/>
        <v>4</v>
      </c>
      <c r="S33" s="22">
        <f t="shared" si="20"/>
        <v>4</v>
      </c>
      <c r="T33" s="22">
        <f t="shared" si="20"/>
        <v>7</v>
      </c>
      <c r="U33" s="22">
        <f t="shared" si="20"/>
        <v>7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0</v>
      </c>
      <c r="I34" s="23">
        <f t="shared" si="21"/>
        <v>0</v>
      </c>
      <c r="J34" s="23">
        <f t="shared" si="21"/>
        <v>0</v>
      </c>
      <c r="K34" s="23">
        <f t="shared" si="21"/>
        <v>0</v>
      </c>
      <c r="L34" s="23">
        <f t="shared" si="21"/>
        <v>0</v>
      </c>
      <c r="M34" s="23">
        <f t="shared" si="21"/>
        <v>0</v>
      </c>
      <c r="N34" s="23">
        <f t="shared" si="21"/>
        <v>0</v>
      </c>
      <c r="O34" s="23">
        <f t="shared" si="21"/>
        <v>0</v>
      </c>
      <c r="P34" s="23">
        <f t="shared" si="21"/>
        <v>0</v>
      </c>
      <c r="Q34" s="23">
        <f t="shared" si="21"/>
        <v>4</v>
      </c>
      <c r="R34" s="23">
        <f t="shared" si="21"/>
        <v>4</v>
      </c>
      <c r="S34" s="23">
        <f t="shared" si="21"/>
        <v>3</v>
      </c>
      <c r="T34" s="23">
        <f t="shared" si="21"/>
        <v>1</v>
      </c>
      <c r="U34" s="23">
        <f t="shared" si="21"/>
        <v>0</v>
      </c>
    </row>
    <row r="35" spans="1:20" ht="15">
      <c r="A35" s="2" t="s">
        <v>17</v>
      </c>
      <c r="N35" s="2">
        <v>3</v>
      </c>
      <c r="P35" s="2">
        <v>3</v>
      </c>
      <c r="T35" s="2">
        <v>1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1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1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spans="1:21" ht="15">
      <c r="A56" s="2" t="s">
        <v>18</v>
      </c>
      <c r="B56" s="2">
        <v>2</v>
      </c>
      <c r="E56" s="2">
        <v>2</v>
      </c>
      <c r="G56" s="2">
        <v>9</v>
      </c>
      <c r="H56" s="2">
        <v>9</v>
      </c>
      <c r="I56" s="2">
        <v>9</v>
      </c>
      <c r="J56" s="2">
        <v>1</v>
      </c>
      <c r="K56" s="2">
        <v>12</v>
      </c>
      <c r="M56" s="2">
        <v>6</v>
      </c>
      <c r="P56" s="2">
        <v>6</v>
      </c>
      <c r="Q56" s="2">
        <v>9</v>
      </c>
      <c r="R56" s="2">
        <v>2</v>
      </c>
      <c r="S56" s="2">
        <v>2</v>
      </c>
      <c r="T56" s="2">
        <v>2</v>
      </c>
      <c r="U56" s="2">
        <v>8</v>
      </c>
    </row>
    <row r="57" spans="1:16" ht="15">
      <c r="A57" s="2" t="s">
        <v>19</v>
      </c>
      <c r="P57" s="2">
        <v>6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2</v>
      </c>
      <c r="C59" s="22">
        <f t="shared" si="41"/>
        <v>0</v>
      </c>
      <c r="D59" s="22">
        <f t="shared" si="41"/>
        <v>0</v>
      </c>
      <c r="E59" s="22">
        <f t="shared" si="41"/>
        <v>2</v>
      </c>
      <c r="F59" s="22">
        <f t="shared" si="41"/>
        <v>0</v>
      </c>
      <c r="G59" s="22">
        <f t="shared" si="41"/>
        <v>9</v>
      </c>
      <c r="H59" s="22">
        <f t="shared" si="41"/>
        <v>9</v>
      </c>
      <c r="I59" s="22">
        <f t="shared" si="41"/>
        <v>9</v>
      </c>
      <c r="J59" s="22">
        <f t="shared" si="41"/>
        <v>1</v>
      </c>
      <c r="K59" s="22">
        <f t="shared" si="41"/>
        <v>12</v>
      </c>
      <c r="L59" s="22">
        <f t="shared" si="41"/>
        <v>0</v>
      </c>
      <c r="M59" s="22">
        <f t="shared" si="41"/>
        <v>6</v>
      </c>
      <c r="N59" s="22">
        <f t="shared" si="41"/>
        <v>3</v>
      </c>
      <c r="O59" s="22">
        <f t="shared" si="41"/>
        <v>0</v>
      </c>
      <c r="P59" s="22">
        <f t="shared" si="41"/>
        <v>15</v>
      </c>
      <c r="Q59" s="22">
        <f t="shared" si="41"/>
        <v>13</v>
      </c>
      <c r="R59" s="22">
        <f t="shared" si="41"/>
        <v>7</v>
      </c>
      <c r="S59" s="22">
        <f t="shared" si="41"/>
        <v>5</v>
      </c>
      <c r="T59" s="22">
        <f t="shared" si="41"/>
        <v>4</v>
      </c>
      <c r="U59" s="22">
        <f t="shared" si="41"/>
        <v>8</v>
      </c>
    </row>
    <row r="60" spans="1:21" ht="15" hidden="1">
      <c r="A60" s="2" t="s">
        <v>22</v>
      </c>
      <c r="B60" s="23">
        <f aca="true" t="shared" si="42" ref="B60:U60">B33-B59</f>
        <v>5</v>
      </c>
      <c r="C60" s="23">
        <f t="shared" si="42"/>
        <v>4</v>
      </c>
      <c r="D60" s="23">
        <f t="shared" si="42"/>
        <v>8</v>
      </c>
      <c r="E60" s="23">
        <f t="shared" si="42"/>
        <v>5</v>
      </c>
      <c r="F60" s="23">
        <f t="shared" si="42"/>
        <v>0</v>
      </c>
      <c r="G60" s="23">
        <f t="shared" si="42"/>
        <v>-5</v>
      </c>
      <c r="H60" s="23">
        <f t="shared" si="42"/>
        <v>-5</v>
      </c>
      <c r="I60" s="23">
        <f t="shared" si="42"/>
        <v>-5</v>
      </c>
      <c r="J60" s="23">
        <f t="shared" si="42"/>
        <v>3</v>
      </c>
      <c r="K60" s="23">
        <f t="shared" si="42"/>
        <v>-5</v>
      </c>
      <c r="L60" s="23">
        <f t="shared" si="42"/>
        <v>4</v>
      </c>
      <c r="M60" s="23">
        <f t="shared" si="42"/>
        <v>3.5</v>
      </c>
      <c r="N60" s="23">
        <f t="shared" si="42"/>
        <v>9</v>
      </c>
      <c r="O60" s="23">
        <f t="shared" si="42"/>
        <v>18</v>
      </c>
      <c r="P60" s="23">
        <f t="shared" si="42"/>
        <v>-4</v>
      </c>
      <c r="Q60" s="23">
        <f t="shared" si="42"/>
        <v>-9</v>
      </c>
      <c r="R60" s="23">
        <f t="shared" si="42"/>
        <v>-3</v>
      </c>
      <c r="S60" s="23">
        <f t="shared" si="42"/>
        <v>-1</v>
      </c>
      <c r="T60" s="23">
        <f t="shared" si="42"/>
        <v>3</v>
      </c>
      <c r="U60" s="23">
        <f t="shared" si="42"/>
        <v>-1</v>
      </c>
    </row>
    <row r="61" spans="1:21" ht="15">
      <c r="A61" s="2" t="s">
        <v>23</v>
      </c>
      <c r="B61" s="13">
        <f aca="true" t="shared" si="43" ref="B61:U61">ROUNDDOWN(B60/5,0)/2</f>
        <v>0.5</v>
      </c>
      <c r="C61" s="13">
        <f t="shared" si="43"/>
        <v>0</v>
      </c>
      <c r="D61" s="13">
        <f t="shared" si="43"/>
        <v>0.5</v>
      </c>
      <c r="E61" s="13">
        <f t="shared" si="43"/>
        <v>0.5</v>
      </c>
      <c r="F61" s="13">
        <f t="shared" si="43"/>
        <v>0</v>
      </c>
      <c r="G61" s="13">
        <f t="shared" si="43"/>
        <v>-0.5</v>
      </c>
      <c r="H61" s="13">
        <f t="shared" si="43"/>
        <v>-0.5</v>
      </c>
      <c r="I61" s="13">
        <f t="shared" si="43"/>
        <v>-0.5</v>
      </c>
      <c r="J61" s="13">
        <f t="shared" si="43"/>
        <v>0</v>
      </c>
      <c r="K61" s="13">
        <f t="shared" si="43"/>
        <v>-0.5</v>
      </c>
      <c r="L61" s="13">
        <f t="shared" si="43"/>
        <v>0</v>
      </c>
      <c r="M61" s="13">
        <f t="shared" si="43"/>
        <v>0</v>
      </c>
      <c r="N61" s="13">
        <f t="shared" si="43"/>
        <v>0.5</v>
      </c>
      <c r="O61" s="13">
        <f t="shared" si="43"/>
        <v>1.5</v>
      </c>
      <c r="P61" s="13">
        <f t="shared" si="43"/>
        <v>0</v>
      </c>
      <c r="Q61" s="13">
        <f t="shared" si="43"/>
        <v>-0.5</v>
      </c>
      <c r="R61" s="13">
        <f t="shared" si="43"/>
        <v>0</v>
      </c>
      <c r="S61" s="13">
        <f t="shared" si="43"/>
        <v>0</v>
      </c>
      <c r="T61" s="13">
        <f t="shared" si="43"/>
        <v>0</v>
      </c>
      <c r="U61" s="13">
        <f t="shared" si="43"/>
        <v>0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>
        <v>2</v>
      </c>
      <c r="I64" s="29"/>
      <c r="J64" s="28"/>
      <c r="K64" s="30"/>
      <c r="M64" s="28" t="s">
        <v>29</v>
      </c>
      <c r="N64" s="28"/>
      <c r="O64" s="28"/>
      <c r="Q64" s="28">
        <v>3</v>
      </c>
    </row>
    <row r="65" spans="2:17" ht="15">
      <c r="B65" s="29"/>
      <c r="C65" s="28"/>
      <c r="F65" s="28"/>
      <c r="G65" s="30">
        <v>2</v>
      </c>
      <c r="I65" s="31"/>
      <c r="J65" s="6"/>
      <c r="K65" s="32"/>
      <c r="M65" s="28" t="s">
        <v>30</v>
      </c>
      <c r="N65" s="33"/>
      <c r="O65" s="8"/>
      <c r="Q65" s="28">
        <v>9.1</v>
      </c>
    </row>
    <row r="66" spans="2:17" ht="15">
      <c r="B66" s="29"/>
      <c r="C66" s="28"/>
      <c r="F66" s="28"/>
      <c r="G66" s="30"/>
      <c r="M66" s="2" t="s">
        <v>31</v>
      </c>
      <c r="Q66" s="2">
        <v>9.2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3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0.9999999999999964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0"/>
  <sheetViews>
    <sheetView zoomScalePageLayoutView="0" workbookViewId="0" topLeftCell="A16">
      <pane xSplit="1" topLeftCell="B1" activePane="topRight" state="frozen"/>
      <selection pane="topLeft" activeCell="A1" sqref="A1"/>
      <selection pane="topRight" activeCell="G57" sqref="G57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2" t="s">
        <v>1</v>
      </c>
      <c r="B2" s="2">
        <v>3</v>
      </c>
      <c r="C2" s="2">
        <v>2</v>
      </c>
      <c r="D2" s="2">
        <v>2</v>
      </c>
      <c r="E2" s="2">
        <v>2</v>
      </c>
      <c r="F2" s="2">
        <v>6</v>
      </c>
      <c r="G2" s="2">
        <v>2</v>
      </c>
      <c r="H2" s="2">
        <v>4</v>
      </c>
      <c r="I2" s="2">
        <v>1</v>
      </c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10" s="1" customFormat="1" ht="15">
      <c r="A3" s="1" t="s">
        <v>2</v>
      </c>
      <c r="B3" s="1">
        <v>3002</v>
      </c>
      <c r="C3" s="1">
        <v>3006</v>
      </c>
      <c r="D3" s="1">
        <v>3011</v>
      </c>
      <c r="E3" s="1">
        <v>3017</v>
      </c>
      <c r="F3" s="1">
        <v>3023</v>
      </c>
      <c r="G3" s="1">
        <v>3029</v>
      </c>
      <c r="H3" s="1">
        <v>3333</v>
      </c>
      <c r="I3" s="1">
        <v>3831</v>
      </c>
      <c r="J3" s="1">
        <v>3527</v>
      </c>
    </row>
    <row r="4" spans="1:10" s="1" customFormat="1" ht="15">
      <c r="A4" s="1" t="s">
        <v>7</v>
      </c>
      <c r="B4" s="1">
        <v>90</v>
      </c>
      <c r="C4" s="1">
        <v>90</v>
      </c>
      <c r="D4" s="1">
        <v>90</v>
      </c>
      <c r="E4" s="1">
        <v>90</v>
      </c>
      <c r="F4" s="1">
        <v>90</v>
      </c>
      <c r="G4" s="1">
        <v>90</v>
      </c>
      <c r="H4" s="1">
        <v>360</v>
      </c>
      <c r="I4" s="1">
        <v>270</v>
      </c>
      <c r="J4" s="1">
        <v>180</v>
      </c>
    </row>
    <row r="5" spans="1:21" s="1" customFormat="1" ht="15">
      <c r="A5" s="1" t="s">
        <v>3</v>
      </c>
      <c r="B5" s="1">
        <v>9.8</v>
      </c>
      <c r="C5" s="7">
        <f aca="true" t="shared" si="0" ref="C5:U5">B5+(B16/10)</f>
        <v>9.8</v>
      </c>
      <c r="D5" s="7">
        <f t="shared" si="0"/>
        <v>9.8</v>
      </c>
      <c r="E5" s="7">
        <f t="shared" si="0"/>
        <v>9.8</v>
      </c>
      <c r="F5" s="7">
        <f t="shared" si="0"/>
        <v>9.8</v>
      </c>
      <c r="G5" s="7">
        <f t="shared" si="0"/>
        <v>9.8</v>
      </c>
      <c r="H5" s="7">
        <f t="shared" si="0"/>
        <v>9.8</v>
      </c>
      <c r="I5" s="7">
        <f t="shared" si="0"/>
        <v>9.8</v>
      </c>
      <c r="J5" s="7">
        <f t="shared" si="0"/>
        <v>9.8</v>
      </c>
      <c r="K5" s="7">
        <f t="shared" si="0"/>
        <v>9.8</v>
      </c>
      <c r="L5" s="7">
        <f t="shared" si="0"/>
        <v>9.8</v>
      </c>
      <c r="M5" s="7">
        <f t="shared" si="0"/>
        <v>9.8</v>
      </c>
      <c r="N5" s="7">
        <f t="shared" si="0"/>
        <v>9.8</v>
      </c>
      <c r="O5" s="7">
        <f t="shared" si="0"/>
        <v>9.8</v>
      </c>
      <c r="P5" s="7">
        <f t="shared" si="0"/>
        <v>9.8</v>
      </c>
      <c r="Q5" s="7">
        <f t="shared" si="0"/>
        <v>9.8</v>
      </c>
      <c r="R5" s="7">
        <f t="shared" si="0"/>
        <v>9.8</v>
      </c>
      <c r="S5" s="7">
        <f t="shared" si="0"/>
        <v>9.8</v>
      </c>
      <c r="T5" s="7">
        <f t="shared" si="0"/>
        <v>9.8</v>
      </c>
      <c r="U5" s="7">
        <f t="shared" si="0"/>
        <v>9.8</v>
      </c>
    </row>
    <row r="6" spans="1:21" s="1" customFormat="1" ht="15">
      <c r="A6" s="1" t="s">
        <v>4</v>
      </c>
      <c r="B6" s="4">
        <v>4.5</v>
      </c>
      <c r="C6" s="7">
        <f aca="true" t="shared" si="1" ref="C6:U6">IF(C17="Idle",B6+B61-0.5,B6+B61)</f>
        <v>5</v>
      </c>
      <c r="D6" s="7">
        <f t="shared" si="1"/>
        <v>5.5</v>
      </c>
      <c r="E6" s="7">
        <f t="shared" si="1"/>
        <v>6</v>
      </c>
      <c r="F6" s="7">
        <f t="shared" si="1"/>
        <v>6</v>
      </c>
      <c r="G6" s="7">
        <f t="shared" si="1"/>
        <v>6</v>
      </c>
      <c r="H6" s="7">
        <f t="shared" si="1"/>
        <v>6</v>
      </c>
      <c r="I6" s="7">
        <f t="shared" si="1"/>
        <v>5</v>
      </c>
      <c r="J6" s="7">
        <f t="shared" si="1"/>
        <v>4</v>
      </c>
      <c r="K6" s="7">
        <f t="shared" si="1"/>
        <v>4</v>
      </c>
      <c r="L6" s="7">
        <f t="shared" si="1"/>
        <v>4</v>
      </c>
      <c r="M6" s="7">
        <f t="shared" si="1"/>
        <v>4</v>
      </c>
      <c r="N6" s="7">
        <f t="shared" si="1"/>
        <v>4</v>
      </c>
      <c r="O6" s="7">
        <f t="shared" si="1"/>
        <v>4</v>
      </c>
      <c r="P6" s="7">
        <f t="shared" si="1"/>
        <v>4</v>
      </c>
      <c r="Q6" s="7">
        <f t="shared" si="1"/>
        <v>4</v>
      </c>
      <c r="R6" s="7">
        <f t="shared" si="1"/>
        <v>4</v>
      </c>
      <c r="S6" s="7">
        <f t="shared" si="1"/>
        <v>4</v>
      </c>
      <c r="T6" s="7">
        <f t="shared" si="1"/>
        <v>4</v>
      </c>
      <c r="U6" s="7">
        <f t="shared" si="1"/>
        <v>4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0.5</v>
      </c>
      <c r="D7" s="13">
        <f t="shared" si="2"/>
        <v>0.5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</v>
      </c>
    </row>
    <row r="8" spans="1:21" ht="15">
      <c r="A8" s="2" t="s">
        <v>6</v>
      </c>
      <c r="B8" s="14" t="s">
        <v>24</v>
      </c>
      <c r="C8" s="14" t="s">
        <v>24</v>
      </c>
      <c r="D8" s="14" t="s">
        <v>40</v>
      </c>
      <c r="E8" s="14" t="s">
        <v>40</v>
      </c>
      <c r="F8" s="14" t="s">
        <v>40</v>
      </c>
      <c r="G8" s="14" t="s">
        <v>40</v>
      </c>
      <c r="H8" s="14" t="s">
        <v>40</v>
      </c>
      <c r="I8" s="14" t="s">
        <v>40</v>
      </c>
      <c r="J8" s="14" t="s">
        <v>40</v>
      </c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7" ht="15">
      <c r="A9" s="2" t="s">
        <v>8</v>
      </c>
      <c r="G9" s="2" t="s">
        <v>107</v>
      </c>
    </row>
    <row r="10" spans="1:21" s="6" customFormat="1" ht="15">
      <c r="A10" s="5" t="s">
        <v>9</v>
      </c>
      <c r="B10" s="15" t="s">
        <v>41</v>
      </c>
      <c r="C10" s="15" t="s">
        <v>41</v>
      </c>
      <c r="D10" s="15" t="s">
        <v>41</v>
      </c>
      <c r="E10" s="15" t="s">
        <v>41</v>
      </c>
      <c r="F10" s="15" t="s">
        <v>41</v>
      </c>
      <c r="G10" s="15" t="s">
        <v>41</v>
      </c>
      <c r="H10" s="15" t="s">
        <v>41</v>
      </c>
      <c r="I10" s="15" t="s">
        <v>41</v>
      </c>
      <c r="J10" s="15" t="s">
        <v>41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4</v>
      </c>
      <c r="C13" s="19">
        <f t="shared" si="3"/>
        <v>5</v>
      </c>
      <c r="D13" s="19">
        <f t="shared" si="3"/>
        <v>6</v>
      </c>
      <c r="E13" s="19">
        <f t="shared" si="3"/>
        <v>6</v>
      </c>
      <c r="F13" s="19">
        <f t="shared" si="3"/>
        <v>6</v>
      </c>
      <c r="G13" s="19">
        <f t="shared" si="3"/>
        <v>6</v>
      </c>
      <c r="H13" s="19">
        <f t="shared" si="3"/>
        <v>6</v>
      </c>
      <c r="I13" s="19">
        <f t="shared" si="3"/>
        <v>5</v>
      </c>
      <c r="J13" s="19">
        <f t="shared" si="3"/>
        <v>4</v>
      </c>
      <c r="K13" s="19">
        <f t="shared" si="3"/>
        <v>4</v>
      </c>
      <c r="L13" s="19">
        <f t="shared" si="3"/>
        <v>4</v>
      </c>
      <c r="M13" s="19">
        <f t="shared" si="3"/>
        <v>4</v>
      </c>
      <c r="N13" s="19">
        <f t="shared" si="3"/>
        <v>4</v>
      </c>
      <c r="O13" s="19">
        <f t="shared" si="3"/>
        <v>4</v>
      </c>
      <c r="P13" s="19">
        <f t="shared" si="3"/>
        <v>4</v>
      </c>
      <c r="Q13" s="19">
        <f t="shared" si="3"/>
        <v>4</v>
      </c>
      <c r="R13" s="19">
        <f t="shared" si="3"/>
        <v>4</v>
      </c>
      <c r="S13" s="19">
        <f t="shared" si="3"/>
        <v>4</v>
      </c>
      <c r="T13" s="19">
        <f t="shared" si="3"/>
        <v>4</v>
      </c>
      <c r="U13" s="19">
        <f t="shared" si="3"/>
        <v>4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0</v>
      </c>
      <c r="U14" s="20">
        <f t="shared" si="4"/>
        <v>0</v>
      </c>
    </row>
    <row r="15" spans="1:5" ht="15">
      <c r="A15" s="2" t="s">
        <v>102</v>
      </c>
      <c r="E15" s="21"/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0</v>
      </c>
      <c r="U16" s="22">
        <f t="shared" si="5"/>
        <v>0</v>
      </c>
    </row>
    <row r="17" spans="1:21" ht="15">
      <c r="A17" s="1" t="s">
        <v>12</v>
      </c>
      <c r="B17" s="14" t="s">
        <v>45</v>
      </c>
      <c r="C17" s="14" t="s">
        <v>45</v>
      </c>
      <c r="D17" s="14" t="s">
        <v>45</v>
      </c>
      <c r="E17" s="14" t="s">
        <v>27</v>
      </c>
      <c r="F17" s="14" t="s">
        <v>27</v>
      </c>
      <c r="G17" s="14" t="s">
        <v>45</v>
      </c>
      <c r="H17" s="14" t="s">
        <v>45</v>
      </c>
      <c r="I17" s="14" t="s">
        <v>45</v>
      </c>
      <c r="J17" s="14" t="s">
        <v>27</v>
      </c>
      <c r="K17" s="14" t="s">
        <v>27</v>
      </c>
      <c r="L17" s="14" t="s">
        <v>27</v>
      </c>
      <c r="M17" s="14" t="s">
        <v>27</v>
      </c>
      <c r="N17" s="14" t="s">
        <v>27</v>
      </c>
      <c r="O17" s="14" t="s">
        <v>27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spans="1:9" ht="15">
      <c r="A18" s="2" t="s">
        <v>14</v>
      </c>
      <c r="B18" s="2">
        <v>7</v>
      </c>
      <c r="C18" s="2">
        <v>5</v>
      </c>
      <c r="D18" s="2">
        <v>5</v>
      </c>
      <c r="E18" s="2">
        <v>2</v>
      </c>
      <c r="F18" s="2">
        <v>1.5</v>
      </c>
      <c r="G18" s="2">
        <v>5</v>
      </c>
      <c r="H18" s="2">
        <v>5</v>
      </c>
      <c r="I18" s="2">
        <v>5</v>
      </c>
    </row>
    <row r="19" spans="1:21" s="6" customFormat="1" ht="15">
      <c r="A19" s="6" t="s">
        <v>13</v>
      </c>
      <c r="C19" s="22">
        <f aca="true" t="shared" si="6" ref="C19:U19">IF(B60&gt;0,ROUND(B60-(10*B61),1),0)</f>
        <v>2</v>
      </c>
      <c r="D19" s="22">
        <f t="shared" si="6"/>
        <v>2</v>
      </c>
      <c r="E19" s="22">
        <f t="shared" si="6"/>
        <v>2</v>
      </c>
      <c r="F19" s="22">
        <f t="shared" si="6"/>
        <v>4</v>
      </c>
      <c r="G19" s="22">
        <f t="shared" si="6"/>
        <v>4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0</v>
      </c>
      <c r="L19" s="22">
        <f t="shared" si="6"/>
        <v>0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22">
        <f t="shared" si="6"/>
        <v>0</v>
      </c>
      <c r="Q19" s="22">
        <f t="shared" si="6"/>
        <v>0</v>
      </c>
      <c r="R19" s="22">
        <f t="shared" si="6"/>
        <v>0</v>
      </c>
      <c r="S19" s="22">
        <f t="shared" si="6"/>
        <v>0</v>
      </c>
      <c r="T19" s="22">
        <f t="shared" si="6"/>
        <v>0</v>
      </c>
      <c r="U19" s="22">
        <f t="shared" si="6"/>
        <v>0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0</v>
      </c>
      <c r="U20" s="23">
        <f t="shared" si="7"/>
        <v>0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0</v>
      </c>
      <c r="U22" s="23">
        <f t="shared" si="9"/>
        <v>0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0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7</v>
      </c>
      <c r="C33" s="22">
        <f t="shared" si="20"/>
        <v>7</v>
      </c>
      <c r="D33" s="22">
        <f t="shared" si="20"/>
        <v>7</v>
      </c>
      <c r="E33" s="22">
        <f t="shared" si="20"/>
        <v>4</v>
      </c>
      <c r="F33" s="22">
        <f t="shared" si="20"/>
        <v>5.5</v>
      </c>
      <c r="G33" s="22">
        <f t="shared" si="20"/>
        <v>9</v>
      </c>
      <c r="H33" s="22">
        <f t="shared" si="20"/>
        <v>5</v>
      </c>
      <c r="I33" s="22">
        <f t="shared" si="20"/>
        <v>5</v>
      </c>
      <c r="J33" s="22">
        <f t="shared" si="20"/>
        <v>0</v>
      </c>
      <c r="K33" s="22">
        <f t="shared" si="20"/>
        <v>0</v>
      </c>
      <c r="L33" s="22">
        <f t="shared" si="20"/>
        <v>0</v>
      </c>
      <c r="M33" s="22">
        <f t="shared" si="20"/>
        <v>0</v>
      </c>
      <c r="N33" s="22">
        <f t="shared" si="20"/>
        <v>0</v>
      </c>
      <c r="O33" s="22">
        <f t="shared" si="20"/>
        <v>0</v>
      </c>
      <c r="P33" s="22">
        <f t="shared" si="20"/>
        <v>0</v>
      </c>
      <c r="Q33" s="22">
        <f t="shared" si="20"/>
        <v>0</v>
      </c>
      <c r="R33" s="22">
        <f t="shared" si="20"/>
        <v>0</v>
      </c>
      <c r="S33" s="22">
        <f t="shared" si="20"/>
        <v>0</v>
      </c>
      <c r="T33" s="22">
        <f t="shared" si="20"/>
        <v>0</v>
      </c>
      <c r="U33" s="22">
        <f t="shared" si="20"/>
        <v>0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1</v>
      </c>
      <c r="I34" s="23">
        <f t="shared" si="21"/>
        <v>1</v>
      </c>
      <c r="J34" s="23">
        <f t="shared" si="21"/>
        <v>1</v>
      </c>
      <c r="K34" s="23">
        <f t="shared" si="21"/>
        <v>1</v>
      </c>
      <c r="L34" s="23">
        <f t="shared" si="21"/>
        <v>1</v>
      </c>
      <c r="M34" s="23">
        <f t="shared" si="21"/>
        <v>1</v>
      </c>
      <c r="N34" s="23">
        <f t="shared" si="21"/>
        <v>1</v>
      </c>
      <c r="O34" s="23">
        <f t="shared" si="21"/>
        <v>1</v>
      </c>
      <c r="P34" s="23">
        <f t="shared" si="21"/>
        <v>1</v>
      </c>
      <c r="Q34" s="23">
        <f t="shared" si="21"/>
        <v>1</v>
      </c>
      <c r="R34" s="23">
        <f t="shared" si="21"/>
        <v>1</v>
      </c>
      <c r="S34" s="23">
        <f t="shared" si="21"/>
        <v>1</v>
      </c>
      <c r="T34" s="23">
        <f t="shared" si="21"/>
        <v>1</v>
      </c>
      <c r="U34" s="23">
        <f t="shared" si="21"/>
        <v>1</v>
      </c>
    </row>
    <row r="35" ht="15">
      <c r="A35" s="2" t="s">
        <v>17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spans="1:9" ht="15">
      <c r="A56" s="2" t="s">
        <v>18</v>
      </c>
      <c r="F56" s="2">
        <v>1.5</v>
      </c>
      <c r="G56" s="2">
        <v>10</v>
      </c>
      <c r="H56" s="2">
        <v>15</v>
      </c>
      <c r="I56" s="2">
        <v>15</v>
      </c>
    </row>
    <row r="57" ht="15">
      <c r="A57" s="2" t="s">
        <v>19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0</v>
      </c>
      <c r="C59" s="22">
        <f t="shared" si="41"/>
        <v>0</v>
      </c>
      <c r="D59" s="22">
        <f t="shared" si="41"/>
        <v>0</v>
      </c>
      <c r="E59" s="22">
        <f t="shared" si="41"/>
        <v>0</v>
      </c>
      <c r="F59" s="22">
        <f t="shared" si="41"/>
        <v>1.5</v>
      </c>
      <c r="G59" s="22">
        <f t="shared" si="41"/>
        <v>10</v>
      </c>
      <c r="H59" s="22">
        <f t="shared" si="41"/>
        <v>16</v>
      </c>
      <c r="I59" s="22">
        <f t="shared" si="41"/>
        <v>16</v>
      </c>
      <c r="J59" s="22">
        <f t="shared" si="41"/>
        <v>1</v>
      </c>
      <c r="K59" s="22">
        <f t="shared" si="41"/>
        <v>1</v>
      </c>
      <c r="L59" s="22">
        <f t="shared" si="41"/>
        <v>1</v>
      </c>
      <c r="M59" s="22">
        <f t="shared" si="41"/>
        <v>1</v>
      </c>
      <c r="N59" s="22">
        <f t="shared" si="41"/>
        <v>1</v>
      </c>
      <c r="O59" s="22">
        <f t="shared" si="41"/>
        <v>1</v>
      </c>
      <c r="P59" s="22">
        <f t="shared" si="41"/>
        <v>1</v>
      </c>
      <c r="Q59" s="22">
        <f t="shared" si="41"/>
        <v>1</v>
      </c>
      <c r="R59" s="22">
        <f t="shared" si="41"/>
        <v>1</v>
      </c>
      <c r="S59" s="22">
        <f t="shared" si="41"/>
        <v>1</v>
      </c>
      <c r="T59" s="22">
        <f t="shared" si="41"/>
        <v>1</v>
      </c>
      <c r="U59" s="22">
        <f t="shared" si="41"/>
        <v>1</v>
      </c>
    </row>
    <row r="60" spans="1:21" ht="15" hidden="1">
      <c r="A60" s="2" t="s">
        <v>22</v>
      </c>
      <c r="B60" s="23">
        <f aca="true" t="shared" si="42" ref="B60:U60">B33-B59</f>
        <v>7</v>
      </c>
      <c r="C60" s="23">
        <f t="shared" si="42"/>
        <v>7</v>
      </c>
      <c r="D60" s="23">
        <f t="shared" si="42"/>
        <v>7</v>
      </c>
      <c r="E60" s="23">
        <f t="shared" si="42"/>
        <v>4</v>
      </c>
      <c r="F60" s="23">
        <f t="shared" si="42"/>
        <v>4</v>
      </c>
      <c r="G60" s="23">
        <f t="shared" si="42"/>
        <v>-1</v>
      </c>
      <c r="H60" s="23">
        <f t="shared" si="42"/>
        <v>-11</v>
      </c>
      <c r="I60" s="23">
        <f t="shared" si="42"/>
        <v>-11</v>
      </c>
      <c r="J60" s="23">
        <f t="shared" si="42"/>
        <v>-1</v>
      </c>
      <c r="K60" s="23">
        <f t="shared" si="42"/>
        <v>-1</v>
      </c>
      <c r="L60" s="23">
        <f t="shared" si="42"/>
        <v>-1</v>
      </c>
      <c r="M60" s="23">
        <f t="shared" si="42"/>
        <v>-1</v>
      </c>
      <c r="N60" s="23">
        <f t="shared" si="42"/>
        <v>-1</v>
      </c>
      <c r="O60" s="23">
        <f t="shared" si="42"/>
        <v>-1</v>
      </c>
      <c r="P60" s="23">
        <f t="shared" si="42"/>
        <v>-1</v>
      </c>
      <c r="Q60" s="23">
        <f t="shared" si="42"/>
        <v>-1</v>
      </c>
      <c r="R60" s="23">
        <f t="shared" si="42"/>
        <v>-1</v>
      </c>
      <c r="S60" s="23">
        <f t="shared" si="42"/>
        <v>-1</v>
      </c>
      <c r="T60" s="23">
        <f t="shared" si="42"/>
        <v>-1</v>
      </c>
      <c r="U60" s="23">
        <f t="shared" si="42"/>
        <v>-1</v>
      </c>
    </row>
    <row r="61" spans="1:21" ht="15">
      <c r="A61" s="2" t="s">
        <v>23</v>
      </c>
      <c r="B61" s="13">
        <f aca="true" t="shared" si="43" ref="B61:U61">ROUNDDOWN(B60/5,0)/2</f>
        <v>0.5</v>
      </c>
      <c r="C61" s="13">
        <f t="shared" si="43"/>
        <v>0.5</v>
      </c>
      <c r="D61" s="13">
        <f t="shared" si="43"/>
        <v>0.5</v>
      </c>
      <c r="E61" s="13">
        <f t="shared" si="43"/>
        <v>0</v>
      </c>
      <c r="F61" s="13">
        <f t="shared" si="43"/>
        <v>0</v>
      </c>
      <c r="G61" s="13">
        <f t="shared" si="43"/>
        <v>0</v>
      </c>
      <c r="H61" s="13">
        <f t="shared" si="43"/>
        <v>-1</v>
      </c>
      <c r="I61" s="13">
        <f t="shared" si="43"/>
        <v>-1</v>
      </c>
      <c r="J61" s="13">
        <f t="shared" si="43"/>
        <v>0</v>
      </c>
      <c r="K61" s="13">
        <f t="shared" si="43"/>
        <v>0</v>
      </c>
      <c r="L61" s="13">
        <f t="shared" si="43"/>
        <v>0</v>
      </c>
      <c r="M61" s="13">
        <f t="shared" si="43"/>
        <v>0</v>
      </c>
      <c r="N61" s="13">
        <f t="shared" si="43"/>
        <v>0</v>
      </c>
      <c r="O61" s="13">
        <f t="shared" si="43"/>
        <v>0</v>
      </c>
      <c r="P61" s="13">
        <f t="shared" si="43"/>
        <v>0</v>
      </c>
      <c r="Q61" s="13">
        <f t="shared" si="43"/>
        <v>0</v>
      </c>
      <c r="R61" s="13">
        <f t="shared" si="43"/>
        <v>0</v>
      </c>
      <c r="S61" s="13">
        <f t="shared" si="43"/>
        <v>0</v>
      </c>
      <c r="T61" s="13">
        <f t="shared" si="43"/>
        <v>0</v>
      </c>
      <c r="U61" s="13">
        <f t="shared" si="43"/>
        <v>0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>
        <v>4</v>
      </c>
      <c r="M63" s="9" t="s">
        <v>28</v>
      </c>
      <c r="N63" s="28"/>
      <c r="O63" s="28"/>
      <c r="P63" s="28"/>
      <c r="Q63" s="28"/>
    </row>
    <row r="64" spans="2:17" ht="15">
      <c r="B64" s="29" t="s">
        <v>103</v>
      </c>
      <c r="C64" s="28">
        <v>12</v>
      </c>
      <c r="D64" s="2">
        <v>6</v>
      </c>
      <c r="F64" s="35">
        <v>27</v>
      </c>
      <c r="G64" s="30">
        <v>1</v>
      </c>
      <c r="I64" s="29" t="s">
        <v>111</v>
      </c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 t="s">
        <v>104</v>
      </c>
      <c r="C65" s="28">
        <v>18</v>
      </c>
      <c r="D65" s="2">
        <v>9</v>
      </c>
      <c r="E65" s="2">
        <v>4</v>
      </c>
      <c r="F65" s="35">
        <v>10</v>
      </c>
      <c r="G65" s="30">
        <v>1</v>
      </c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 t="s">
        <v>105</v>
      </c>
      <c r="C67" s="28">
        <v>2</v>
      </c>
      <c r="D67" s="2">
        <v>1</v>
      </c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32</v>
      </c>
      <c r="D70" s="10">
        <f>SUM(D64:D69)</f>
        <v>16</v>
      </c>
      <c r="E70" s="10">
        <f>SUM(E64:E69)</f>
        <v>4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V8" sqref="V8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ht="15">
      <c r="A2" s="2" t="s">
        <v>1</v>
      </c>
      <c r="B2" s="2">
        <v>4</v>
      </c>
      <c r="C2" s="2">
        <v>5</v>
      </c>
      <c r="D2" s="2">
        <v>1</v>
      </c>
      <c r="E2" s="2">
        <v>2</v>
      </c>
      <c r="F2" s="2">
        <v>1</v>
      </c>
      <c r="G2" s="2">
        <v>6</v>
      </c>
      <c r="H2" s="2">
        <v>1</v>
      </c>
      <c r="I2" s="2">
        <v>2</v>
      </c>
      <c r="J2" s="2">
        <v>3</v>
      </c>
      <c r="K2" s="2">
        <v>1</v>
      </c>
      <c r="L2" s="2">
        <v>1</v>
      </c>
      <c r="M2" s="2">
        <v>5</v>
      </c>
      <c r="N2" s="2">
        <v>2</v>
      </c>
      <c r="O2" s="2">
        <v>2</v>
      </c>
      <c r="P2" s="2">
        <v>3</v>
      </c>
      <c r="Q2" s="2">
        <v>2</v>
      </c>
      <c r="R2" s="2">
        <v>3</v>
      </c>
      <c r="S2" s="2">
        <v>4</v>
      </c>
      <c r="T2" s="2">
        <v>1</v>
      </c>
      <c r="U2" s="2">
        <v>4</v>
      </c>
    </row>
    <row r="3" spans="1:22" s="1" customFormat="1" ht="15">
      <c r="A3" s="1" t="s">
        <v>2</v>
      </c>
      <c r="B3" s="1">
        <v>3002</v>
      </c>
      <c r="C3" s="1">
        <v>3006</v>
      </c>
      <c r="D3" s="1">
        <v>3011</v>
      </c>
      <c r="E3" s="1">
        <v>3017</v>
      </c>
      <c r="F3" s="1">
        <v>3023</v>
      </c>
      <c r="G3" s="1">
        <v>3029</v>
      </c>
      <c r="H3" s="1">
        <v>3333</v>
      </c>
      <c r="I3" s="1">
        <v>3831</v>
      </c>
      <c r="J3" s="1">
        <v>3527</v>
      </c>
      <c r="K3" s="1">
        <v>3128</v>
      </c>
      <c r="L3" s="1">
        <v>27302831</v>
      </c>
      <c r="M3" s="1">
        <v>2634</v>
      </c>
      <c r="N3" s="1">
        <v>2737</v>
      </c>
      <c r="O3" s="1">
        <v>3238</v>
      </c>
      <c r="P3" s="1">
        <v>3535</v>
      </c>
      <c r="Q3" s="1">
        <v>3530</v>
      </c>
      <c r="R3" s="1">
        <v>3526</v>
      </c>
      <c r="S3" s="1">
        <v>3522</v>
      </c>
      <c r="T3" s="1">
        <v>3219</v>
      </c>
      <c r="U3" s="1">
        <v>2717</v>
      </c>
      <c r="V3" s="1">
        <v>2319</v>
      </c>
    </row>
    <row r="4" spans="1:22" s="1" customFormat="1" ht="15">
      <c r="A4" s="1" t="s">
        <v>7</v>
      </c>
      <c r="B4" s="1">
        <v>90</v>
      </c>
      <c r="C4" s="1">
        <v>90</v>
      </c>
      <c r="D4" s="1">
        <v>90</v>
      </c>
      <c r="E4" s="1">
        <v>90</v>
      </c>
      <c r="F4" s="1">
        <v>90</v>
      </c>
      <c r="G4" s="1">
        <v>90</v>
      </c>
      <c r="H4" s="1">
        <v>360</v>
      </c>
      <c r="I4" s="1">
        <v>270</v>
      </c>
      <c r="J4" s="1">
        <v>180</v>
      </c>
      <c r="K4" s="1">
        <v>150</v>
      </c>
      <c r="L4" s="1">
        <v>120</v>
      </c>
      <c r="M4" s="1">
        <v>90</v>
      </c>
      <c r="N4" s="1">
        <v>30</v>
      </c>
      <c r="O4" s="1">
        <v>330</v>
      </c>
      <c r="P4" s="1">
        <v>270</v>
      </c>
      <c r="Q4" s="1">
        <v>270</v>
      </c>
      <c r="R4" s="1">
        <v>270</v>
      </c>
      <c r="S4" s="1">
        <v>240</v>
      </c>
      <c r="T4" s="1">
        <v>210</v>
      </c>
      <c r="U4" s="1">
        <v>150</v>
      </c>
      <c r="V4" s="1">
        <v>150</v>
      </c>
    </row>
    <row r="5" spans="1:21" s="1" customFormat="1" ht="15">
      <c r="A5" s="1" t="s">
        <v>3</v>
      </c>
      <c r="B5" s="1">
        <v>9.9</v>
      </c>
      <c r="C5" s="7">
        <f aca="true" t="shared" si="0" ref="C5:U5">B5+(B16/10)</f>
        <v>9.9</v>
      </c>
      <c r="D5" s="7">
        <f t="shared" si="0"/>
        <v>9.9</v>
      </c>
      <c r="E5" s="7">
        <f t="shared" si="0"/>
        <v>9.9</v>
      </c>
      <c r="F5" s="7">
        <f t="shared" si="0"/>
        <v>9.9</v>
      </c>
      <c r="G5" s="7">
        <f t="shared" si="0"/>
        <v>9.9</v>
      </c>
      <c r="H5" s="7">
        <f t="shared" si="0"/>
        <v>9.9</v>
      </c>
      <c r="I5" s="7">
        <f t="shared" si="0"/>
        <v>9.9</v>
      </c>
      <c r="J5" s="7">
        <f t="shared" si="0"/>
        <v>9.9</v>
      </c>
      <c r="K5" s="7">
        <f t="shared" si="0"/>
        <v>9.9</v>
      </c>
      <c r="L5" s="7">
        <f t="shared" si="0"/>
        <v>9.9</v>
      </c>
      <c r="M5" s="7">
        <f t="shared" si="0"/>
        <v>9.9</v>
      </c>
      <c r="N5" s="7">
        <f t="shared" si="0"/>
        <v>9.9</v>
      </c>
      <c r="O5" s="7">
        <f t="shared" si="0"/>
        <v>9.9</v>
      </c>
      <c r="P5" s="7">
        <f t="shared" si="0"/>
        <v>9.9</v>
      </c>
      <c r="Q5" s="7">
        <f t="shared" si="0"/>
        <v>9.9</v>
      </c>
      <c r="R5" s="7">
        <f t="shared" si="0"/>
        <v>9.9</v>
      </c>
      <c r="S5" s="7">
        <f t="shared" si="0"/>
        <v>9.9</v>
      </c>
      <c r="T5" s="7">
        <f t="shared" si="0"/>
        <v>9.9</v>
      </c>
      <c r="U5" s="7">
        <f t="shared" si="0"/>
        <v>9.6</v>
      </c>
    </row>
    <row r="6" spans="1:21" s="1" customFormat="1" ht="15">
      <c r="A6" s="1" t="s">
        <v>4</v>
      </c>
      <c r="B6" s="4">
        <v>4.5</v>
      </c>
      <c r="C6" s="7">
        <f aca="true" t="shared" si="1" ref="C6:U6">IF(C17="Idle",B6+B61-0.5,B6+B61)</f>
        <v>5</v>
      </c>
      <c r="D6" s="7">
        <f t="shared" si="1"/>
        <v>5.5</v>
      </c>
      <c r="E6" s="7">
        <f t="shared" si="1"/>
        <v>6</v>
      </c>
      <c r="F6" s="7">
        <f t="shared" si="1"/>
        <v>6</v>
      </c>
      <c r="G6" s="7">
        <f t="shared" si="1"/>
        <v>6</v>
      </c>
      <c r="H6" s="7">
        <f t="shared" si="1"/>
        <v>6</v>
      </c>
      <c r="I6" s="7">
        <f t="shared" si="1"/>
        <v>5</v>
      </c>
      <c r="J6" s="7">
        <f t="shared" si="1"/>
        <v>4</v>
      </c>
      <c r="K6" s="7">
        <f t="shared" si="1"/>
        <v>4</v>
      </c>
      <c r="L6" s="7">
        <f t="shared" si="1"/>
        <v>4</v>
      </c>
      <c r="M6" s="7">
        <f t="shared" si="1"/>
        <v>4.5</v>
      </c>
      <c r="N6" s="7">
        <f t="shared" si="1"/>
        <v>4.5</v>
      </c>
      <c r="O6" s="7">
        <f t="shared" si="1"/>
        <v>4</v>
      </c>
      <c r="P6" s="7">
        <f t="shared" si="1"/>
        <v>4</v>
      </c>
      <c r="Q6" s="7">
        <f t="shared" si="1"/>
        <v>4</v>
      </c>
      <c r="R6" s="7">
        <f t="shared" si="1"/>
        <v>4.5</v>
      </c>
      <c r="S6" s="7">
        <f t="shared" si="1"/>
        <v>5</v>
      </c>
      <c r="T6" s="7">
        <f t="shared" si="1"/>
        <v>5</v>
      </c>
      <c r="U6" s="7">
        <f t="shared" si="1"/>
        <v>5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0.5</v>
      </c>
      <c r="D7" s="13">
        <f t="shared" si="2"/>
        <v>0.5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</v>
      </c>
      <c r="K7" s="13">
        <f t="shared" si="2"/>
        <v>0</v>
      </c>
      <c r="L7" s="13">
        <f t="shared" si="2"/>
        <v>0</v>
      </c>
      <c r="M7" s="13">
        <f t="shared" si="2"/>
        <v>0</v>
      </c>
      <c r="N7" s="13">
        <f t="shared" si="2"/>
        <v>0.5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0.5</v>
      </c>
      <c r="T7" s="13">
        <f t="shared" si="2"/>
        <v>0.5</v>
      </c>
      <c r="U7" s="13">
        <f t="shared" si="2"/>
        <v>0.5</v>
      </c>
    </row>
    <row r="8" spans="1:21" ht="15">
      <c r="A8" s="2" t="s">
        <v>6</v>
      </c>
      <c r="B8" s="14" t="s">
        <v>24</v>
      </c>
      <c r="C8" s="14" t="s">
        <v>24</v>
      </c>
      <c r="D8" s="14" t="s">
        <v>40</v>
      </c>
      <c r="E8" s="14" t="s">
        <v>40</v>
      </c>
      <c r="F8" s="14" t="s">
        <v>40</v>
      </c>
      <c r="G8" s="14" t="s">
        <v>40</v>
      </c>
      <c r="H8" s="14" t="s">
        <v>40</v>
      </c>
      <c r="I8" s="14" t="s">
        <v>40</v>
      </c>
      <c r="J8" s="14" t="s">
        <v>40</v>
      </c>
      <c r="K8" s="14" t="s">
        <v>40</v>
      </c>
      <c r="L8" s="14" t="s">
        <v>40</v>
      </c>
      <c r="M8" s="14" t="s">
        <v>40</v>
      </c>
      <c r="N8" s="14" t="s">
        <v>40</v>
      </c>
      <c r="O8" s="14" t="s">
        <v>40</v>
      </c>
      <c r="P8" s="14" t="s">
        <v>40</v>
      </c>
      <c r="Q8" s="14" t="s">
        <v>40</v>
      </c>
      <c r="R8" s="14" t="s">
        <v>40</v>
      </c>
      <c r="S8" s="14" t="s">
        <v>40</v>
      </c>
      <c r="T8" s="14" t="s">
        <v>40</v>
      </c>
      <c r="U8" s="14" t="s">
        <v>40</v>
      </c>
    </row>
    <row r="9" spans="1:7" ht="15">
      <c r="A9" s="2" t="s">
        <v>8</v>
      </c>
      <c r="G9" s="2" t="s">
        <v>107</v>
      </c>
    </row>
    <row r="10" spans="1:21" s="6" customFormat="1" ht="15">
      <c r="A10" s="5" t="s">
        <v>9</v>
      </c>
      <c r="B10" s="15" t="s">
        <v>41</v>
      </c>
      <c r="C10" s="15" t="s">
        <v>41</v>
      </c>
      <c r="D10" s="15" t="s">
        <v>41</v>
      </c>
      <c r="E10" s="15" t="s">
        <v>41</v>
      </c>
      <c r="F10" s="15" t="s">
        <v>41</v>
      </c>
      <c r="G10" s="15" t="s">
        <v>41</v>
      </c>
      <c r="H10" s="15" t="s">
        <v>41</v>
      </c>
      <c r="I10" s="15" t="s">
        <v>41</v>
      </c>
      <c r="J10" s="15" t="s">
        <v>41</v>
      </c>
      <c r="K10" s="15" t="s">
        <v>41</v>
      </c>
      <c r="L10" s="15" t="s">
        <v>41</v>
      </c>
      <c r="M10" s="15" t="s">
        <v>41</v>
      </c>
      <c r="N10" s="15" t="s">
        <v>41</v>
      </c>
      <c r="O10" s="15" t="s">
        <v>41</v>
      </c>
      <c r="P10" s="15" t="s">
        <v>41</v>
      </c>
      <c r="Q10" s="15" t="s">
        <v>41</v>
      </c>
      <c r="R10" s="15" t="s">
        <v>41</v>
      </c>
      <c r="S10" s="15" t="s">
        <v>41</v>
      </c>
      <c r="T10" s="15" t="s">
        <v>41</v>
      </c>
      <c r="U10" s="15" t="s">
        <v>78</v>
      </c>
    </row>
    <row r="11" spans="1:21" ht="15">
      <c r="A11" s="2" t="s">
        <v>79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 t="s">
        <v>123</v>
      </c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>
        <v>-1</v>
      </c>
      <c r="U12" s="17">
        <v>-1</v>
      </c>
    </row>
    <row r="13" spans="1:21" s="17" customFormat="1" ht="15">
      <c r="A13" s="18" t="s">
        <v>25</v>
      </c>
      <c r="B13" s="19">
        <f aca="true" t="shared" si="3" ref="B13:U13">ROUNDDOWN(B6+B7,0)-ABS(B12)</f>
        <v>4</v>
      </c>
      <c r="C13" s="19">
        <f t="shared" si="3"/>
        <v>5</v>
      </c>
      <c r="D13" s="19">
        <f t="shared" si="3"/>
        <v>6</v>
      </c>
      <c r="E13" s="19">
        <f t="shared" si="3"/>
        <v>6</v>
      </c>
      <c r="F13" s="19">
        <f t="shared" si="3"/>
        <v>6</v>
      </c>
      <c r="G13" s="19">
        <f t="shared" si="3"/>
        <v>6</v>
      </c>
      <c r="H13" s="19">
        <f t="shared" si="3"/>
        <v>6</v>
      </c>
      <c r="I13" s="19">
        <f t="shared" si="3"/>
        <v>5</v>
      </c>
      <c r="J13" s="19">
        <f t="shared" si="3"/>
        <v>4</v>
      </c>
      <c r="K13" s="19">
        <f t="shared" si="3"/>
        <v>4</v>
      </c>
      <c r="L13" s="19">
        <f t="shared" si="3"/>
        <v>4</v>
      </c>
      <c r="M13" s="19">
        <f t="shared" si="3"/>
        <v>4</v>
      </c>
      <c r="N13" s="19">
        <f t="shared" si="3"/>
        <v>5</v>
      </c>
      <c r="O13" s="19">
        <f t="shared" si="3"/>
        <v>4</v>
      </c>
      <c r="P13" s="19">
        <f t="shared" si="3"/>
        <v>4</v>
      </c>
      <c r="Q13" s="19">
        <f t="shared" si="3"/>
        <v>4</v>
      </c>
      <c r="R13" s="19">
        <f t="shared" si="3"/>
        <v>4</v>
      </c>
      <c r="S13" s="19">
        <f t="shared" si="3"/>
        <v>5</v>
      </c>
      <c r="T13" s="19">
        <f t="shared" si="3"/>
        <v>4</v>
      </c>
      <c r="U13" s="19">
        <f t="shared" si="3"/>
        <v>4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0</v>
      </c>
      <c r="T14" s="20">
        <f t="shared" si="4"/>
        <v>-3</v>
      </c>
      <c r="U14" s="20">
        <f t="shared" si="4"/>
        <v>-3</v>
      </c>
    </row>
    <row r="15" spans="1:21" ht="15">
      <c r="A15" s="2" t="s">
        <v>102</v>
      </c>
      <c r="E15" s="21"/>
      <c r="U15" s="2">
        <v>-2</v>
      </c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0</v>
      </c>
      <c r="T16" s="22">
        <f t="shared" si="5"/>
        <v>-3</v>
      </c>
      <c r="U16" s="22">
        <f t="shared" si="5"/>
        <v>-5</v>
      </c>
    </row>
    <row r="17" spans="1:21" ht="15">
      <c r="A17" s="1" t="s">
        <v>12</v>
      </c>
      <c r="B17" s="14" t="s">
        <v>45</v>
      </c>
      <c r="C17" s="14" t="s">
        <v>45</v>
      </c>
      <c r="D17" s="14" t="s">
        <v>45</v>
      </c>
      <c r="E17" s="14" t="s">
        <v>27</v>
      </c>
      <c r="F17" s="14" t="s">
        <v>27</v>
      </c>
      <c r="G17" s="14" t="s">
        <v>45</v>
      </c>
      <c r="H17" s="14" t="s">
        <v>45</v>
      </c>
      <c r="I17" s="14" t="s">
        <v>45</v>
      </c>
      <c r="J17" s="14" t="s">
        <v>45</v>
      </c>
      <c r="K17" s="14" t="s">
        <v>45</v>
      </c>
      <c r="L17" s="14" t="s">
        <v>45</v>
      </c>
      <c r="M17" s="14" t="s">
        <v>45</v>
      </c>
      <c r="N17" s="14" t="s">
        <v>45</v>
      </c>
      <c r="O17" s="14" t="s">
        <v>45</v>
      </c>
      <c r="P17" s="14" t="s">
        <v>45</v>
      </c>
      <c r="Q17" s="14" t="s">
        <v>45</v>
      </c>
      <c r="R17" s="14" t="s">
        <v>45</v>
      </c>
      <c r="S17" s="14" t="s">
        <v>45</v>
      </c>
      <c r="T17" s="14" t="s">
        <v>45</v>
      </c>
      <c r="U17" s="14" t="s">
        <v>45</v>
      </c>
    </row>
    <row r="18" spans="1:21" ht="15">
      <c r="A18" s="2" t="s">
        <v>14</v>
      </c>
      <c r="B18" s="2">
        <v>7</v>
      </c>
      <c r="C18" s="2">
        <v>5</v>
      </c>
      <c r="D18" s="2">
        <v>5</v>
      </c>
      <c r="E18" s="2">
        <v>2</v>
      </c>
      <c r="F18" s="2">
        <v>1.5</v>
      </c>
      <c r="G18" s="2">
        <v>5</v>
      </c>
      <c r="H18" s="2">
        <v>5</v>
      </c>
      <c r="I18" s="2">
        <v>5</v>
      </c>
      <c r="J18" s="2">
        <v>5</v>
      </c>
      <c r="K18" s="2">
        <v>5</v>
      </c>
      <c r="L18" s="2">
        <v>5</v>
      </c>
      <c r="M18" s="2">
        <v>5</v>
      </c>
      <c r="N18" s="2">
        <v>5</v>
      </c>
      <c r="O18" s="2">
        <v>5</v>
      </c>
      <c r="P18" s="2">
        <v>5</v>
      </c>
      <c r="Q18" s="2">
        <v>5</v>
      </c>
      <c r="R18" s="2">
        <v>7</v>
      </c>
      <c r="S18" s="2">
        <v>5</v>
      </c>
      <c r="T18" s="2">
        <v>5</v>
      </c>
      <c r="U18" s="2">
        <v>5</v>
      </c>
    </row>
    <row r="19" spans="1:21" s="6" customFormat="1" ht="15">
      <c r="A19" s="6" t="s">
        <v>13</v>
      </c>
      <c r="C19" s="22">
        <f aca="true" t="shared" si="6" ref="C19:U19">IF(B60&gt;0,ROUND(B60-(10*B61),1),0)</f>
        <v>2</v>
      </c>
      <c r="D19" s="22">
        <f t="shared" si="6"/>
        <v>2</v>
      </c>
      <c r="E19" s="22">
        <f t="shared" si="6"/>
        <v>2</v>
      </c>
      <c r="F19" s="22">
        <f t="shared" si="6"/>
        <v>4</v>
      </c>
      <c r="G19" s="22">
        <f t="shared" si="6"/>
        <v>4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1</v>
      </c>
      <c r="L19" s="22">
        <f t="shared" si="6"/>
        <v>3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22">
        <f t="shared" si="6"/>
        <v>0</v>
      </c>
      <c r="Q19" s="22">
        <f t="shared" si="6"/>
        <v>1</v>
      </c>
      <c r="R19" s="22">
        <f t="shared" si="6"/>
        <v>1</v>
      </c>
      <c r="S19" s="22">
        <f t="shared" si="6"/>
        <v>1.5</v>
      </c>
      <c r="T19" s="22">
        <f t="shared" si="6"/>
        <v>3.5</v>
      </c>
      <c r="U19" s="22">
        <f t="shared" si="6"/>
        <v>3.5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23">
        <f t="shared" si="7"/>
        <v>0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0</v>
      </c>
      <c r="T20" s="23">
        <f t="shared" si="7"/>
        <v>3</v>
      </c>
      <c r="U20" s="23">
        <f t="shared" si="7"/>
        <v>5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3</v>
      </c>
      <c r="U22" s="23">
        <f t="shared" si="9"/>
        <v>5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0</v>
      </c>
      <c r="J23" s="23">
        <f t="shared" si="10"/>
        <v>0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1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0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0</v>
      </c>
      <c r="H32" s="23">
        <f t="shared" si="19"/>
        <v>0</v>
      </c>
      <c r="I32" s="23">
        <f t="shared" si="19"/>
        <v>0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7</v>
      </c>
      <c r="C33" s="22">
        <f t="shared" si="20"/>
        <v>7</v>
      </c>
      <c r="D33" s="22">
        <f t="shared" si="20"/>
        <v>7</v>
      </c>
      <c r="E33" s="22">
        <f t="shared" si="20"/>
        <v>4</v>
      </c>
      <c r="F33" s="22">
        <f t="shared" si="20"/>
        <v>5.5</v>
      </c>
      <c r="G33" s="22">
        <f t="shared" si="20"/>
        <v>9</v>
      </c>
      <c r="H33" s="22">
        <f t="shared" si="20"/>
        <v>5</v>
      </c>
      <c r="I33" s="22">
        <f t="shared" si="20"/>
        <v>5</v>
      </c>
      <c r="J33" s="22">
        <f t="shared" si="20"/>
        <v>5</v>
      </c>
      <c r="K33" s="22">
        <f t="shared" si="20"/>
        <v>6</v>
      </c>
      <c r="L33" s="22">
        <f t="shared" si="20"/>
        <v>8</v>
      </c>
      <c r="M33" s="22">
        <f t="shared" si="20"/>
        <v>5</v>
      </c>
      <c r="N33" s="22">
        <f t="shared" si="20"/>
        <v>5</v>
      </c>
      <c r="O33" s="22">
        <f t="shared" si="20"/>
        <v>5</v>
      </c>
      <c r="P33" s="22">
        <f t="shared" si="20"/>
        <v>5</v>
      </c>
      <c r="Q33" s="22">
        <f t="shared" si="20"/>
        <v>6</v>
      </c>
      <c r="R33" s="22">
        <f t="shared" si="20"/>
        <v>8</v>
      </c>
      <c r="S33" s="22">
        <f t="shared" si="20"/>
        <v>6.5</v>
      </c>
      <c r="T33" s="22">
        <f t="shared" si="20"/>
        <v>11.5</v>
      </c>
      <c r="U33" s="22">
        <f t="shared" si="20"/>
        <v>14.5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1</v>
      </c>
      <c r="I34" s="23">
        <f t="shared" si="21"/>
        <v>1</v>
      </c>
      <c r="J34" s="23">
        <f t="shared" si="21"/>
        <v>1</v>
      </c>
      <c r="K34" s="23">
        <f t="shared" si="21"/>
        <v>0</v>
      </c>
      <c r="L34" s="23">
        <f t="shared" si="21"/>
        <v>0</v>
      </c>
      <c r="M34" s="23">
        <f t="shared" si="21"/>
        <v>0</v>
      </c>
      <c r="N34" s="23">
        <f t="shared" si="21"/>
        <v>3</v>
      </c>
      <c r="O34" s="23">
        <f t="shared" si="21"/>
        <v>1</v>
      </c>
      <c r="P34" s="23">
        <f t="shared" si="21"/>
        <v>4</v>
      </c>
      <c r="Q34" s="23">
        <f t="shared" si="21"/>
        <v>0</v>
      </c>
      <c r="R34" s="23">
        <f t="shared" si="21"/>
        <v>0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ht="15">
      <c r="A35" s="2" t="s">
        <v>17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0</v>
      </c>
      <c r="H36" s="23">
        <f t="shared" si="22"/>
        <v>0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0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0</v>
      </c>
      <c r="H38" s="23">
        <f t="shared" si="24"/>
        <v>0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0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0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0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spans="1:21" ht="15">
      <c r="A56" s="2" t="s">
        <v>18</v>
      </c>
      <c r="F56" s="2">
        <v>1.5</v>
      </c>
      <c r="G56" s="2">
        <v>10</v>
      </c>
      <c r="H56" s="2">
        <v>15</v>
      </c>
      <c r="I56" s="2">
        <v>15</v>
      </c>
      <c r="J56" s="2">
        <v>3</v>
      </c>
      <c r="K56" s="2">
        <v>3</v>
      </c>
      <c r="L56" s="2">
        <v>3</v>
      </c>
      <c r="M56" s="2">
        <v>8</v>
      </c>
      <c r="N56" s="2">
        <v>8</v>
      </c>
      <c r="O56" s="2">
        <v>8</v>
      </c>
      <c r="R56" s="2">
        <v>1.5</v>
      </c>
      <c r="S56" s="2">
        <v>3</v>
      </c>
      <c r="T56" s="2">
        <v>8</v>
      </c>
      <c r="U56" s="2">
        <v>6</v>
      </c>
    </row>
    <row r="57" ht="15">
      <c r="A57" s="2" t="s">
        <v>19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0</v>
      </c>
      <c r="C59" s="22">
        <f t="shared" si="41"/>
        <v>0</v>
      </c>
      <c r="D59" s="22">
        <f t="shared" si="41"/>
        <v>0</v>
      </c>
      <c r="E59" s="22">
        <f t="shared" si="41"/>
        <v>0</v>
      </c>
      <c r="F59" s="22">
        <f t="shared" si="41"/>
        <v>1.5</v>
      </c>
      <c r="G59" s="22">
        <f t="shared" si="41"/>
        <v>10</v>
      </c>
      <c r="H59" s="22">
        <f t="shared" si="41"/>
        <v>16</v>
      </c>
      <c r="I59" s="22">
        <f t="shared" si="41"/>
        <v>16</v>
      </c>
      <c r="J59" s="22">
        <f t="shared" si="41"/>
        <v>4</v>
      </c>
      <c r="K59" s="22">
        <f t="shared" si="41"/>
        <v>3</v>
      </c>
      <c r="L59" s="22">
        <f t="shared" si="41"/>
        <v>3</v>
      </c>
      <c r="M59" s="22">
        <f t="shared" si="41"/>
        <v>8</v>
      </c>
      <c r="N59" s="22">
        <f t="shared" si="41"/>
        <v>11</v>
      </c>
      <c r="O59" s="22">
        <f t="shared" si="41"/>
        <v>9</v>
      </c>
      <c r="P59" s="22">
        <f t="shared" si="41"/>
        <v>4</v>
      </c>
      <c r="Q59" s="22">
        <f t="shared" si="41"/>
        <v>0</v>
      </c>
      <c r="R59" s="22">
        <f t="shared" si="41"/>
        <v>1.5</v>
      </c>
      <c r="S59" s="22">
        <f t="shared" si="41"/>
        <v>3</v>
      </c>
      <c r="T59" s="22">
        <f t="shared" si="41"/>
        <v>8</v>
      </c>
      <c r="U59" s="22">
        <f t="shared" si="41"/>
        <v>6</v>
      </c>
    </row>
    <row r="60" spans="1:21" ht="15" hidden="1">
      <c r="A60" s="2" t="s">
        <v>22</v>
      </c>
      <c r="B60" s="23">
        <f aca="true" t="shared" si="42" ref="B60:U60">B33-B59</f>
        <v>7</v>
      </c>
      <c r="C60" s="23">
        <f t="shared" si="42"/>
        <v>7</v>
      </c>
      <c r="D60" s="23">
        <f t="shared" si="42"/>
        <v>7</v>
      </c>
      <c r="E60" s="23">
        <f t="shared" si="42"/>
        <v>4</v>
      </c>
      <c r="F60" s="23">
        <f t="shared" si="42"/>
        <v>4</v>
      </c>
      <c r="G60" s="23">
        <f t="shared" si="42"/>
        <v>-1</v>
      </c>
      <c r="H60" s="23">
        <f t="shared" si="42"/>
        <v>-11</v>
      </c>
      <c r="I60" s="23">
        <f t="shared" si="42"/>
        <v>-11</v>
      </c>
      <c r="J60" s="23">
        <f t="shared" si="42"/>
        <v>1</v>
      </c>
      <c r="K60" s="23">
        <f t="shared" si="42"/>
        <v>3</v>
      </c>
      <c r="L60" s="23">
        <f t="shared" si="42"/>
        <v>5</v>
      </c>
      <c r="M60" s="23">
        <f t="shared" si="42"/>
        <v>-3</v>
      </c>
      <c r="N60" s="23">
        <f t="shared" si="42"/>
        <v>-6</v>
      </c>
      <c r="O60" s="23">
        <f t="shared" si="42"/>
        <v>-4</v>
      </c>
      <c r="P60" s="23">
        <f t="shared" si="42"/>
        <v>1</v>
      </c>
      <c r="Q60" s="23">
        <f t="shared" si="42"/>
        <v>6</v>
      </c>
      <c r="R60" s="23">
        <f t="shared" si="42"/>
        <v>6.5</v>
      </c>
      <c r="S60" s="23">
        <f t="shared" si="42"/>
        <v>3.5</v>
      </c>
      <c r="T60" s="23">
        <f t="shared" si="42"/>
        <v>3.5</v>
      </c>
      <c r="U60" s="23">
        <f t="shared" si="42"/>
        <v>8.5</v>
      </c>
    </row>
    <row r="61" spans="1:21" ht="15">
      <c r="A61" s="2" t="s">
        <v>23</v>
      </c>
      <c r="B61" s="13">
        <f aca="true" t="shared" si="43" ref="B61:U61">ROUNDDOWN(B60/5,0)/2</f>
        <v>0.5</v>
      </c>
      <c r="C61" s="13">
        <f t="shared" si="43"/>
        <v>0.5</v>
      </c>
      <c r="D61" s="13">
        <f t="shared" si="43"/>
        <v>0.5</v>
      </c>
      <c r="E61" s="13">
        <f t="shared" si="43"/>
        <v>0</v>
      </c>
      <c r="F61" s="13">
        <f t="shared" si="43"/>
        <v>0</v>
      </c>
      <c r="G61" s="13">
        <f t="shared" si="43"/>
        <v>0</v>
      </c>
      <c r="H61" s="13">
        <f t="shared" si="43"/>
        <v>-1</v>
      </c>
      <c r="I61" s="13">
        <f t="shared" si="43"/>
        <v>-1</v>
      </c>
      <c r="J61" s="13">
        <f t="shared" si="43"/>
        <v>0</v>
      </c>
      <c r="K61" s="13">
        <f t="shared" si="43"/>
        <v>0</v>
      </c>
      <c r="L61" s="13">
        <f t="shared" si="43"/>
        <v>0.5</v>
      </c>
      <c r="M61" s="13">
        <f t="shared" si="43"/>
        <v>0</v>
      </c>
      <c r="N61" s="13">
        <f t="shared" si="43"/>
        <v>-0.5</v>
      </c>
      <c r="O61" s="13">
        <f t="shared" si="43"/>
        <v>0</v>
      </c>
      <c r="P61" s="13">
        <f t="shared" si="43"/>
        <v>0</v>
      </c>
      <c r="Q61" s="13">
        <f t="shared" si="43"/>
        <v>0.5</v>
      </c>
      <c r="R61" s="13">
        <f t="shared" si="43"/>
        <v>0.5</v>
      </c>
      <c r="S61" s="13">
        <f t="shared" si="43"/>
        <v>0</v>
      </c>
      <c r="T61" s="13">
        <f t="shared" si="43"/>
        <v>0</v>
      </c>
      <c r="U61" s="13">
        <f t="shared" si="43"/>
        <v>0.5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>
        <v>1</v>
      </c>
      <c r="I64" s="29"/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>
        <v>1</v>
      </c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V8" sqref="V8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0" ht="15">
      <c r="A2" s="2" t="s">
        <v>1</v>
      </c>
      <c r="B2" s="2">
        <v>4</v>
      </c>
      <c r="C2" s="2">
        <v>1</v>
      </c>
      <c r="D2" s="2">
        <v>3</v>
      </c>
      <c r="E2" s="2">
        <v>5</v>
      </c>
      <c r="F2" s="2">
        <v>1</v>
      </c>
      <c r="G2" s="2">
        <v>6</v>
      </c>
      <c r="H2" s="2">
        <v>6</v>
      </c>
      <c r="I2" s="2">
        <v>5</v>
      </c>
      <c r="J2" s="2">
        <v>1</v>
      </c>
      <c r="K2" s="2">
        <v>1</v>
      </c>
      <c r="L2" s="2">
        <v>1</v>
      </c>
      <c r="M2" s="2">
        <v>3</v>
      </c>
      <c r="N2" s="2">
        <v>5</v>
      </c>
      <c r="O2" s="2">
        <v>5</v>
      </c>
      <c r="P2" s="2">
        <v>5</v>
      </c>
      <c r="Q2" s="2">
        <v>4</v>
      </c>
      <c r="R2" s="2">
        <v>5</v>
      </c>
      <c r="S2" s="2">
        <v>4</v>
      </c>
      <c r="T2" s="2">
        <v>6</v>
      </c>
    </row>
    <row r="3" spans="1:22" s="1" customFormat="1" ht="15">
      <c r="A3" s="1" t="s">
        <v>2</v>
      </c>
      <c r="B3" s="1">
        <v>2901</v>
      </c>
      <c r="C3" s="1">
        <v>2905</v>
      </c>
      <c r="D3" s="1">
        <v>2910</v>
      </c>
      <c r="E3" s="1">
        <v>2916</v>
      </c>
      <c r="F3" s="1">
        <v>2922</v>
      </c>
      <c r="G3" s="1">
        <v>2928</v>
      </c>
      <c r="H3" s="1">
        <v>3033</v>
      </c>
      <c r="I3" s="1">
        <v>3534</v>
      </c>
      <c r="J3" s="1">
        <v>3732</v>
      </c>
      <c r="K3" s="1">
        <v>3430</v>
      </c>
      <c r="L3" s="1">
        <v>3128</v>
      </c>
      <c r="M3" s="1">
        <v>2725</v>
      </c>
      <c r="N3" s="1">
        <v>2719</v>
      </c>
      <c r="O3" s="1">
        <v>2317</v>
      </c>
      <c r="P3" s="1">
        <v>19192020</v>
      </c>
      <c r="Q3" s="1">
        <v>1823</v>
      </c>
      <c r="R3" s="1">
        <v>1827</v>
      </c>
      <c r="S3" s="1">
        <v>2729</v>
      </c>
      <c r="T3" s="1">
        <v>2529</v>
      </c>
      <c r="U3" s="1">
        <v>2929</v>
      </c>
      <c r="V3" s="1">
        <v>3529</v>
      </c>
    </row>
    <row r="4" spans="1:22" s="1" customFormat="1" ht="15">
      <c r="A4" s="1" t="s">
        <v>7</v>
      </c>
      <c r="B4" s="1">
        <v>90</v>
      </c>
      <c r="C4" s="1">
        <v>90</v>
      </c>
      <c r="D4" s="1">
        <v>90</v>
      </c>
      <c r="E4" s="1">
        <v>90</v>
      </c>
      <c r="F4" s="1">
        <v>90</v>
      </c>
      <c r="G4" s="1">
        <v>90</v>
      </c>
      <c r="H4" s="1">
        <v>60</v>
      </c>
      <c r="I4" s="1">
        <v>330</v>
      </c>
      <c r="J4" s="1">
        <v>240</v>
      </c>
      <c r="K4" s="1">
        <v>210</v>
      </c>
      <c r="L4" s="1">
        <v>210</v>
      </c>
      <c r="M4" s="1">
        <v>270</v>
      </c>
      <c r="N4" s="1">
        <v>240</v>
      </c>
      <c r="O4" s="1">
        <v>150</v>
      </c>
      <c r="P4" s="1">
        <v>120</v>
      </c>
      <c r="Q4" s="1">
        <v>90</v>
      </c>
      <c r="R4" s="1">
        <v>60</v>
      </c>
      <c r="S4" s="1">
        <v>360</v>
      </c>
      <c r="T4" s="1">
        <v>360</v>
      </c>
      <c r="U4" s="1">
        <v>360</v>
      </c>
      <c r="V4" s="1">
        <v>360</v>
      </c>
    </row>
    <row r="5" spans="1:21" s="1" customFormat="1" ht="15">
      <c r="A5" s="1" t="s">
        <v>3</v>
      </c>
      <c r="B5" s="1">
        <v>10.4</v>
      </c>
      <c r="C5" s="7">
        <f aca="true" t="shared" si="0" ref="C5:U5">B5+(B16/10)</f>
        <v>10.4</v>
      </c>
      <c r="D5" s="7">
        <f t="shared" si="0"/>
        <v>10.4</v>
      </c>
      <c r="E5" s="7">
        <f t="shared" si="0"/>
        <v>10.4</v>
      </c>
      <c r="F5" s="7">
        <f t="shared" si="0"/>
        <v>10.4</v>
      </c>
      <c r="G5" s="7">
        <f t="shared" si="0"/>
        <v>10.4</v>
      </c>
      <c r="H5" s="7">
        <f t="shared" si="0"/>
        <v>10.700000000000001</v>
      </c>
      <c r="I5" s="7">
        <f t="shared" si="0"/>
        <v>11.000000000000002</v>
      </c>
      <c r="J5" s="7">
        <f t="shared" si="0"/>
        <v>10.700000000000001</v>
      </c>
      <c r="K5" s="7">
        <f t="shared" si="0"/>
        <v>10.100000000000001</v>
      </c>
      <c r="L5" s="7">
        <f t="shared" si="0"/>
        <v>9.500000000000002</v>
      </c>
      <c r="M5" s="7">
        <f t="shared" si="0"/>
        <v>9.600000000000001</v>
      </c>
      <c r="N5" s="7">
        <f t="shared" si="0"/>
        <v>9.600000000000001</v>
      </c>
      <c r="O5" s="7">
        <f t="shared" si="0"/>
        <v>9.600000000000001</v>
      </c>
      <c r="P5" s="7">
        <f t="shared" si="0"/>
        <v>9.600000000000001</v>
      </c>
      <c r="Q5" s="7">
        <f t="shared" si="0"/>
        <v>9.600000000000001</v>
      </c>
      <c r="R5" s="7">
        <f t="shared" si="0"/>
        <v>9.600000000000001</v>
      </c>
      <c r="S5" s="7">
        <f t="shared" si="0"/>
        <v>9.600000000000001</v>
      </c>
      <c r="T5" s="7">
        <f t="shared" si="0"/>
        <v>9.3</v>
      </c>
      <c r="U5" s="7">
        <f t="shared" si="0"/>
        <v>8.8</v>
      </c>
    </row>
    <row r="6" spans="1:21" s="1" customFormat="1" ht="15">
      <c r="A6" s="1" t="s">
        <v>4</v>
      </c>
      <c r="B6" s="4">
        <v>4.5</v>
      </c>
      <c r="C6" s="7">
        <f aca="true" t="shared" si="1" ref="C6:U6">IF(C17="Idle",B6+B61-0.5,B6+B61)</f>
        <v>5</v>
      </c>
      <c r="D6" s="7">
        <f t="shared" si="1"/>
        <v>5.5</v>
      </c>
      <c r="E6" s="7">
        <f t="shared" si="1"/>
        <v>6</v>
      </c>
      <c r="F6" s="7">
        <f t="shared" si="1"/>
        <v>6</v>
      </c>
      <c r="G6" s="7">
        <f t="shared" si="1"/>
        <v>6</v>
      </c>
      <c r="H6" s="7">
        <f t="shared" si="1"/>
        <v>6</v>
      </c>
      <c r="I6" s="7">
        <f t="shared" si="1"/>
        <v>4.5</v>
      </c>
      <c r="J6" s="7">
        <f t="shared" si="1"/>
        <v>4.5</v>
      </c>
      <c r="K6" s="7">
        <f t="shared" si="1"/>
        <v>5</v>
      </c>
      <c r="L6" s="7">
        <f t="shared" si="1"/>
        <v>5.5</v>
      </c>
      <c r="M6" s="7">
        <f t="shared" si="1"/>
        <v>5.5</v>
      </c>
      <c r="N6" s="7">
        <f t="shared" si="1"/>
        <v>5</v>
      </c>
      <c r="O6" s="7">
        <f t="shared" si="1"/>
        <v>4</v>
      </c>
      <c r="P6" s="7">
        <f t="shared" si="1"/>
        <v>4</v>
      </c>
      <c r="Q6" s="7">
        <f t="shared" si="1"/>
        <v>4</v>
      </c>
      <c r="R6" s="7">
        <f t="shared" si="1"/>
        <v>4.5</v>
      </c>
      <c r="S6" s="7">
        <f t="shared" si="1"/>
        <v>4.5</v>
      </c>
      <c r="T6" s="7">
        <f t="shared" si="1"/>
        <v>5</v>
      </c>
      <c r="U6" s="7">
        <f t="shared" si="1"/>
        <v>6.5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0.5</v>
      </c>
      <c r="D7" s="13">
        <f t="shared" si="2"/>
        <v>0.5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0.5</v>
      </c>
      <c r="K7" s="13">
        <f t="shared" si="2"/>
        <v>0</v>
      </c>
      <c r="L7" s="13">
        <f t="shared" si="2"/>
        <v>0</v>
      </c>
      <c r="M7" s="13">
        <f t="shared" si="2"/>
        <v>0.5</v>
      </c>
      <c r="N7" s="13">
        <f t="shared" si="2"/>
        <v>0</v>
      </c>
      <c r="O7" s="13">
        <f t="shared" si="2"/>
        <v>0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0.5</v>
      </c>
      <c r="T7" s="13">
        <f t="shared" si="2"/>
        <v>0</v>
      </c>
      <c r="U7" s="13">
        <f t="shared" si="2"/>
        <v>0</v>
      </c>
    </row>
    <row r="8" spans="1:21" ht="15">
      <c r="A8" s="2" t="s">
        <v>6</v>
      </c>
      <c r="B8" s="14" t="s">
        <v>24</v>
      </c>
      <c r="C8" s="14" t="s">
        <v>24</v>
      </c>
      <c r="D8" s="14" t="s">
        <v>40</v>
      </c>
      <c r="E8" s="14" t="s">
        <v>40</v>
      </c>
      <c r="F8" s="14" t="s">
        <v>40</v>
      </c>
      <c r="G8" s="14" t="s">
        <v>40</v>
      </c>
      <c r="H8" s="14" t="s">
        <v>39</v>
      </c>
      <c r="I8" s="14" t="s">
        <v>39</v>
      </c>
      <c r="J8" s="14" t="s">
        <v>39</v>
      </c>
      <c r="K8" s="14" t="s">
        <v>40</v>
      </c>
      <c r="L8" s="14" t="s">
        <v>36</v>
      </c>
      <c r="M8" s="14" t="s">
        <v>36</v>
      </c>
      <c r="N8" s="14" t="s">
        <v>40</v>
      </c>
      <c r="O8" s="14" t="s">
        <v>40</v>
      </c>
      <c r="P8" s="14" t="s">
        <v>40</v>
      </c>
      <c r="Q8" s="14" t="s">
        <v>40</v>
      </c>
      <c r="R8" s="14" t="s">
        <v>40</v>
      </c>
      <c r="S8" s="14" t="s">
        <v>40</v>
      </c>
      <c r="T8" s="14" t="s">
        <v>40</v>
      </c>
      <c r="U8" s="14" t="s">
        <v>40</v>
      </c>
    </row>
    <row r="9" ht="15">
      <c r="A9" s="2" t="s">
        <v>8</v>
      </c>
    </row>
    <row r="10" spans="1:21" s="6" customFormat="1" ht="15">
      <c r="A10" s="5" t="s">
        <v>9</v>
      </c>
      <c r="B10" s="15" t="s">
        <v>41</v>
      </c>
      <c r="C10" s="15" t="s">
        <v>41</v>
      </c>
      <c r="D10" s="15" t="s">
        <v>41</v>
      </c>
      <c r="E10" s="15" t="s">
        <v>41</v>
      </c>
      <c r="F10" s="15" t="s">
        <v>41</v>
      </c>
      <c r="G10" s="15" t="s">
        <v>41</v>
      </c>
      <c r="H10" s="15" t="s">
        <v>71</v>
      </c>
      <c r="I10" s="15" t="s">
        <v>42</v>
      </c>
      <c r="J10" s="15" t="s">
        <v>74</v>
      </c>
      <c r="K10" s="15" t="s">
        <v>77</v>
      </c>
      <c r="L10" s="15" t="s">
        <v>41</v>
      </c>
      <c r="M10" s="15" t="s">
        <v>41</v>
      </c>
      <c r="N10" s="15" t="s">
        <v>41</v>
      </c>
      <c r="O10" s="15" t="s">
        <v>41</v>
      </c>
      <c r="P10" s="15" t="s">
        <v>41</v>
      </c>
      <c r="Q10" s="15" t="s">
        <v>41</v>
      </c>
      <c r="R10" s="15" t="s">
        <v>41</v>
      </c>
      <c r="S10" s="15" t="s">
        <v>41</v>
      </c>
      <c r="T10" s="15" t="s">
        <v>78</v>
      </c>
      <c r="U10" s="15" t="s">
        <v>78</v>
      </c>
    </row>
    <row r="11" spans="1:21" ht="15">
      <c r="A11" s="2" t="s">
        <v>79</v>
      </c>
      <c r="B11" s="16"/>
      <c r="C11" s="16"/>
      <c r="D11" s="16"/>
      <c r="E11" s="16"/>
      <c r="F11" s="16"/>
      <c r="G11" s="16" t="s">
        <v>108</v>
      </c>
      <c r="H11" s="16" t="s">
        <v>110</v>
      </c>
      <c r="I11" s="16" t="s">
        <v>110</v>
      </c>
      <c r="J11" s="16"/>
      <c r="K11" s="16" t="s">
        <v>108</v>
      </c>
      <c r="L11" s="16"/>
      <c r="M11" s="16"/>
      <c r="N11" s="16"/>
      <c r="O11" s="16"/>
      <c r="P11" s="16"/>
      <c r="Q11" s="16"/>
      <c r="R11" s="16"/>
      <c r="S11" s="39" t="s">
        <v>123</v>
      </c>
      <c r="T11" s="16"/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>
        <v>1</v>
      </c>
      <c r="H12" s="17">
        <v>1</v>
      </c>
      <c r="I12" s="17">
        <v>-1</v>
      </c>
      <c r="J12" s="17">
        <v>-1</v>
      </c>
      <c r="K12" s="17">
        <v>-2</v>
      </c>
      <c r="L12" s="17"/>
      <c r="M12" s="17"/>
      <c r="N12" s="17"/>
      <c r="O12" s="17"/>
      <c r="P12" s="17"/>
      <c r="Q12" s="17"/>
      <c r="R12" s="17"/>
      <c r="S12" s="17">
        <v>-1</v>
      </c>
      <c r="T12" s="17">
        <v>-1</v>
      </c>
      <c r="U12" s="17"/>
    </row>
    <row r="13" spans="1:21" s="17" customFormat="1" ht="15">
      <c r="A13" s="18" t="s">
        <v>25</v>
      </c>
      <c r="B13" s="19">
        <f aca="true" t="shared" si="3" ref="B13:U13">ROUNDDOWN(B6+B7,0)-ABS(B12)</f>
        <v>4</v>
      </c>
      <c r="C13" s="19">
        <f t="shared" si="3"/>
        <v>5</v>
      </c>
      <c r="D13" s="19">
        <f t="shared" si="3"/>
        <v>6</v>
      </c>
      <c r="E13" s="19">
        <f t="shared" si="3"/>
        <v>6</v>
      </c>
      <c r="F13" s="19">
        <f t="shared" si="3"/>
        <v>6</v>
      </c>
      <c r="G13" s="19">
        <f t="shared" si="3"/>
        <v>5</v>
      </c>
      <c r="H13" s="19">
        <f t="shared" si="3"/>
        <v>5</v>
      </c>
      <c r="I13" s="19">
        <f t="shared" si="3"/>
        <v>3</v>
      </c>
      <c r="J13" s="19">
        <f t="shared" si="3"/>
        <v>4</v>
      </c>
      <c r="K13" s="19">
        <f t="shared" si="3"/>
        <v>3</v>
      </c>
      <c r="L13" s="19">
        <f t="shared" si="3"/>
        <v>5</v>
      </c>
      <c r="M13" s="19">
        <f t="shared" si="3"/>
        <v>6</v>
      </c>
      <c r="N13" s="19">
        <f t="shared" si="3"/>
        <v>5</v>
      </c>
      <c r="O13" s="19">
        <f t="shared" si="3"/>
        <v>4</v>
      </c>
      <c r="P13" s="19">
        <f t="shared" si="3"/>
        <v>4</v>
      </c>
      <c r="Q13" s="19">
        <f t="shared" si="3"/>
        <v>4</v>
      </c>
      <c r="R13" s="19">
        <f t="shared" si="3"/>
        <v>4</v>
      </c>
      <c r="S13" s="19">
        <f t="shared" si="3"/>
        <v>4</v>
      </c>
      <c r="T13" s="19">
        <f t="shared" si="3"/>
        <v>4</v>
      </c>
      <c r="U13" s="19">
        <f t="shared" si="3"/>
        <v>6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3</v>
      </c>
      <c r="H14" s="20">
        <f t="shared" si="4"/>
        <v>3</v>
      </c>
      <c r="I14" s="20">
        <f t="shared" si="4"/>
        <v>-3</v>
      </c>
      <c r="J14" s="20">
        <f t="shared" si="4"/>
        <v>-3</v>
      </c>
      <c r="K14" s="20">
        <f t="shared" si="4"/>
        <v>-6</v>
      </c>
      <c r="L14" s="20">
        <f t="shared" si="4"/>
        <v>0</v>
      </c>
      <c r="M14" s="20">
        <f t="shared" si="4"/>
        <v>0</v>
      </c>
      <c r="N14" s="20">
        <f t="shared" si="4"/>
        <v>0</v>
      </c>
      <c r="O14" s="20">
        <f t="shared" si="4"/>
        <v>0</v>
      </c>
      <c r="P14" s="20">
        <f t="shared" si="4"/>
        <v>0</v>
      </c>
      <c r="Q14" s="20">
        <f t="shared" si="4"/>
        <v>0</v>
      </c>
      <c r="R14" s="20">
        <f t="shared" si="4"/>
        <v>0</v>
      </c>
      <c r="S14" s="20">
        <f t="shared" si="4"/>
        <v>-3</v>
      </c>
      <c r="T14" s="20">
        <f t="shared" si="4"/>
        <v>-3</v>
      </c>
      <c r="U14" s="20">
        <f t="shared" si="4"/>
        <v>0</v>
      </c>
    </row>
    <row r="15" spans="1:21" ht="15">
      <c r="A15" s="2" t="s">
        <v>102</v>
      </c>
      <c r="E15" s="21"/>
      <c r="J15" s="2">
        <v>-3</v>
      </c>
      <c r="L15" s="2">
        <v>1</v>
      </c>
      <c r="T15" s="2">
        <v>-2</v>
      </c>
      <c r="U15" s="2">
        <v>-3</v>
      </c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3</v>
      </c>
      <c r="H16" s="22">
        <f t="shared" si="5"/>
        <v>3</v>
      </c>
      <c r="I16" s="22">
        <f t="shared" si="5"/>
        <v>-3</v>
      </c>
      <c r="J16" s="22">
        <f t="shared" si="5"/>
        <v>-6</v>
      </c>
      <c r="K16" s="22">
        <f t="shared" si="5"/>
        <v>-6</v>
      </c>
      <c r="L16" s="22">
        <f t="shared" si="5"/>
        <v>1</v>
      </c>
      <c r="M16" s="22">
        <f t="shared" si="5"/>
        <v>0</v>
      </c>
      <c r="N16" s="22">
        <f t="shared" si="5"/>
        <v>0</v>
      </c>
      <c r="O16" s="22">
        <f t="shared" si="5"/>
        <v>0</v>
      </c>
      <c r="P16" s="22">
        <f t="shared" si="5"/>
        <v>0</v>
      </c>
      <c r="Q16" s="22">
        <f t="shared" si="5"/>
        <v>0</v>
      </c>
      <c r="R16" s="22">
        <f t="shared" si="5"/>
        <v>0</v>
      </c>
      <c r="S16" s="22">
        <f t="shared" si="5"/>
        <v>-3</v>
      </c>
      <c r="T16" s="22">
        <f t="shared" si="5"/>
        <v>-5</v>
      </c>
      <c r="U16" s="22">
        <f t="shared" si="5"/>
        <v>-3</v>
      </c>
    </row>
    <row r="17" spans="1:21" ht="15">
      <c r="A17" s="1" t="s">
        <v>12</v>
      </c>
      <c r="B17" s="14" t="s">
        <v>45</v>
      </c>
      <c r="C17" s="14" t="s">
        <v>45</v>
      </c>
      <c r="D17" s="14" t="s">
        <v>27</v>
      </c>
      <c r="E17" s="14" t="s">
        <v>27</v>
      </c>
      <c r="F17" s="14" t="s">
        <v>44</v>
      </c>
      <c r="G17" s="14" t="s">
        <v>45</v>
      </c>
      <c r="H17" s="14" t="s">
        <v>45</v>
      </c>
      <c r="I17" s="14" t="s">
        <v>45</v>
      </c>
      <c r="J17" s="14" t="s">
        <v>45</v>
      </c>
      <c r="K17" s="14" t="s">
        <v>45</v>
      </c>
      <c r="L17" s="14" t="s">
        <v>45</v>
      </c>
      <c r="M17" s="14" t="s">
        <v>45</v>
      </c>
      <c r="N17" s="14" t="s">
        <v>45</v>
      </c>
      <c r="O17" s="14" t="s">
        <v>45</v>
      </c>
      <c r="P17" s="14" t="s">
        <v>45</v>
      </c>
      <c r="Q17" s="14" t="s">
        <v>45</v>
      </c>
      <c r="R17" s="14" t="s">
        <v>45</v>
      </c>
      <c r="S17" s="14" t="s">
        <v>45</v>
      </c>
      <c r="T17" s="14" t="s">
        <v>45</v>
      </c>
      <c r="U17" s="14" t="s">
        <v>45</v>
      </c>
    </row>
    <row r="18" spans="1:21" ht="15">
      <c r="A18" s="2" t="s">
        <v>14</v>
      </c>
      <c r="B18" s="2">
        <v>7</v>
      </c>
      <c r="C18" s="2">
        <v>5</v>
      </c>
      <c r="D18" s="2">
        <v>5</v>
      </c>
      <c r="E18" s="2">
        <v>2</v>
      </c>
      <c r="F18" s="2">
        <v>0</v>
      </c>
      <c r="G18" s="2">
        <v>5</v>
      </c>
      <c r="H18" s="2">
        <v>5</v>
      </c>
      <c r="I18" s="2">
        <v>5</v>
      </c>
      <c r="J18" s="2">
        <v>5</v>
      </c>
      <c r="K18" s="2">
        <v>5</v>
      </c>
      <c r="L18" s="2">
        <v>5</v>
      </c>
      <c r="M18" s="2">
        <v>5</v>
      </c>
      <c r="N18" s="2">
        <v>5</v>
      </c>
      <c r="O18" s="2">
        <v>5</v>
      </c>
      <c r="P18" s="2">
        <v>5</v>
      </c>
      <c r="Q18" s="2">
        <v>5</v>
      </c>
      <c r="R18" s="2">
        <v>7</v>
      </c>
      <c r="S18" s="2">
        <v>7</v>
      </c>
      <c r="T18" s="2">
        <v>5</v>
      </c>
      <c r="U18" s="2">
        <v>5</v>
      </c>
    </row>
    <row r="19" spans="1:21" s="6" customFormat="1" ht="15">
      <c r="A19" s="6" t="s">
        <v>13</v>
      </c>
      <c r="C19" s="22">
        <f aca="true" t="shared" si="6" ref="C19:U19">IF(B60&gt;0,ROUND(B60-(10*B61),1),0)</f>
        <v>2</v>
      </c>
      <c r="D19" s="22">
        <f t="shared" si="6"/>
        <v>2</v>
      </c>
      <c r="E19" s="22">
        <f t="shared" si="6"/>
        <v>2</v>
      </c>
      <c r="F19" s="22">
        <f t="shared" si="6"/>
        <v>4</v>
      </c>
      <c r="G19" s="22">
        <f t="shared" si="6"/>
        <v>4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4</v>
      </c>
      <c r="L19" s="22">
        <f t="shared" si="6"/>
        <v>1</v>
      </c>
      <c r="M19" s="22">
        <f t="shared" si="6"/>
        <v>0</v>
      </c>
      <c r="N19" s="22">
        <f t="shared" si="6"/>
        <v>0</v>
      </c>
      <c r="O19" s="22">
        <f t="shared" si="6"/>
        <v>0</v>
      </c>
      <c r="P19" s="22">
        <f t="shared" si="6"/>
        <v>0</v>
      </c>
      <c r="Q19" s="22">
        <f t="shared" si="6"/>
        <v>1.5</v>
      </c>
      <c r="R19" s="22">
        <f t="shared" si="6"/>
        <v>0</v>
      </c>
      <c r="S19" s="22">
        <f t="shared" si="6"/>
        <v>0</v>
      </c>
      <c r="T19" s="22">
        <f t="shared" si="6"/>
        <v>4</v>
      </c>
      <c r="U19" s="22">
        <f t="shared" si="6"/>
        <v>0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3</v>
      </c>
      <c r="J20" s="23">
        <f t="shared" si="7"/>
        <v>6</v>
      </c>
      <c r="K20" s="23">
        <f t="shared" si="7"/>
        <v>6</v>
      </c>
      <c r="L20" s="23">
        <f t="shared" si="7"/>
        <v>0</v>
      </c>
      <c r="M20" s="23">
        <f t="shared" si="7"/>
        <v>0</v>
      </c>
      <c r="N20" s="23">
        <f t="shared" si="7"/>
        <v>0</v>
      </c>
      <c r="O20" s="23">
        <f t="shared" si="7"/>
        <v>0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3</v>
      </c>
      <c r="T20" s="23">
        <f t="shared" si="7"/>
        <v>5</v>
      </c>
      <c r="U20" s="23">
        <f t="shared" si="7"/>
        <v>3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6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5</v>
      </c>
      <c r="U22" s="23">
        <f t="shared" si="9"/>
        <v>3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4.5</v>
      </c>
      <c r="J23" s="23">
        <f t="shared" si="10"/>
        <v>9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4.5</v>
      </c>
      <c r="T23" s="23">
        <f t="shared" si="10"/>
        <v>0</v>
      </c>
      <c r="U23" s="23">
        <f t="shared" si="10"/>
        <v>0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1</v>
      </c>
      <c r="U26" s="23">
        <f t="shared" si="13"/>
        <v>1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1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0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0</v>
      </c>
      <c r="U27" s="23">
        <f t="shared" si="14"/>
        <v>0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1</v>
      </c>
      <c r="K30" s="23">
        <f t="shared" si="17"/>
        <v>0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2.5</v>
      </c>
      <c r="H32" s="23">
        <f t="shared" si="19"/>
        <v>2</v>
      </c>
      <c r="I32" s="23">
        <f t="shared" si="19"/>
        <v>2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0</v>
      </c>
      <c r="P32" s="23">
        <f t="shared" si="19"/>
        <v>0</v>
      </c>
      <c r="Q32" s="23">
        <f t="shared" si="19"/>
        <v>0</v>
      </c>
      <c r="R32" s="23">
        <f t="shared" si="19"/>
        <v>0</v>
      </c>
      <c r="S32" s="23">
        <f t="shared" si="19"/>
        <v>0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7</v>
      </c>
      <c r="C33" s="22">
        <f t="shared" si="20"/>
        <v>7</v>
      </c>
      <c r="D33" s="22">
        <f t="shared" si="20"/>
        <v>7</v>
      </c>
      <c r="E33" s="22">
        <f t="shared" si="20"/>
        <v>4</v>
      </c>
      <c r="F33" s="22">
        <f t="shared" si="20"/>
        <v>4</v>
      </c>
      <c r="G33" s="22">
        <f t="shared" si="20"/>
        <v>9</v>
      </c>
      <c r="H33" s="22">
        <f t="shared" si="20"/>
        <v>5</v>
      </c>
      <c r="I33" s="22">
        <f t="shared" si="20"/>
        <v>9.5</v>
      </c>
      <c r="J33" s="22">
        <f t="shared" si="20"/>
        <v>15</v>
      </c>
      <c r="K33" s="22">
        <f t="shared" si="20"/>
        <v>16</v>
      </c>
      <c r="L33" s="22">
        <f t="shared" si="20"/>
        <v>6</v>
      </c>
      <c r="M33" s="22">
        <f t="shared" si="20"/>
        <v>5</v>
      </c>
      <c r="N33" s="22">
        <f t="shared" si="20"/>
        <v>5</v>
      </c>
      <c r="O33" s="22">
        <f t="shared" si="20"/>
        <v>5</v>
      </c>
      <c r="P33" s="22">
        <f t="shared" si="20"/>
        <v>5</v>
      </c>
      <c r="Q33" s="22">
        <f t="shared" si="20"/>
        <v>6.5</v>
      </c>
      <c r="R33" s="22">
        <f t="shared" si="20"/>
        <v>7</v>
      </c>
      <c r="S33" s="22">
        <f t="shared" si="20"/>
        <v>11.5</v>
      </c>
      <c r="T33" s="22">
        <f t="shared" si="20"/>
        <v>15</v>
      </c>
      <c r="U33" s="22">
        <f t="shared" si="20"/>
        <v>9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3</v>
      </c>
      <c r="I34" s="23">
        <f t="shared" si="21"/>
        <v>4</v>
      </c>
      <c r="J34" s="23">
        <f t="shared" si="21"/>
        <v>4.5</v>
      </c>
      <c r="K34" s="23">
        <f t="shared" si="21"/>
        <v>0</v>
      </c>
      <c r="L34" s="23">
        <f t="shared" si="21"/>
        <v>0</v>
      </c>
      <c r="M34" s="23">
        <f t="shared" si="21"/>
        <v>3</v>
      </c>
      <c r="N34" s="23">
        <f t="shared" si="21"/>
        <v>4</v>
      </c>
      <c r="O34" s="23">
        <f t="shared" si="21"/>
        <v>4</v>
      </c>
      <c r="P34" s="23">
        <f t="shared" si="21"/>
        <v>2</v>
      </c>
      <c r="Q34" s="23">
        <f t="shared" si="21"/>
        <v>0</v>
      </c>
      <c r="R34" s="23">
        <f t="shared" si="21"/>
        <v>0</v>
      </c>
      <c r="S34" s="23">
        <f t="shared" si="21"/>
        <v>1</v>
      </c>
      <c r="T34" s="23">
        <f t="shared" si="21"/>
        <v>0</v>
      </c>
      <c r="U34" s="23">
        <f t="shared" si="21"/>
        <v>0</v>
      </c>
    </row>
    <row r="35" spans="1:11" ht="15">
      <c r="A35" s="2" t="s">
        <v>17</v>
      </c>
      <c r="G35" s="2">
        <v>5</v>
      </c>
      <c r="H35" s="2">
        <v>4</v>
      </c>
      <c r="I35" s="2">
        <v>4</v>
      </c>
      <c r="K35" s="2">
        <v>4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3</v>
      </c>
      <c r="H36" s="23">
        <f t="shared" si="22"/>
        <v>3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1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0</v>
      </c>
      <c r="Q36" s="23">
        <f t="shared" si="22"/>
        <v>0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3</v>
      </c>
      <c r="H38" s="23">
        <f t="shared" si="24"/>
        <v>3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1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0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0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0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3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3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spans="1:19" ht="15">
      <c r="A56" s="2" t="s">
        <v>18</v>
      </c>
      <c r="G56" s="2">
        <v>4</v>
      </c>
      <c r="H56" s="2">
        <v>8</v>
      </c>
      <c r="I56" s="2">
        <v>6</v>
      </c>
      <c r="J56" s="2">
        <v>1.5</v>
      </c>
      <c r="L56" s="2">
        <v>8</v>
      </c>
      <c r="M56" s="2">
        <v>5</v>
      </c>
      <c r="N56" s="2">
        <v>15</v>
      </c>
      <c r="O56" s="2">
        <v>3</v>
      </c>
      <c r="P56" s="2">
        <v>1.5</v>
      </c>
      <c r="Q56" s="2">
        <v>1.5</v>
      </c>
      <c r="R56" s="2">
        <v>8</v>
      </c>
      <c r="S56" s="2">
        <v>1.5</v>
      </c>
    </row>
    <row r="57" spans="1:13" ht="15">
      <c r="A57" s="2" t="s">
        <v>19</v>
      </c>
      <c r="K57" s="2">
        <v>6</v>
      </c>
      <c r="M57" s="2">
        <v>6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0</v>
      </c>
      <c r="C59" s="22">
        <f t="shared" si="41"/>
        <v>0</v>
      </c>
      <c r="D59" s="22">
        <f t="shared" si="41"/>
        <v>0</v>
      </c>
      <c r="E59" s="22">
        <f t="shared" si="41"/>
        <v>0</v>
      </c>
      <c r="F59" s="22">
        <f t="shared" si="41"/>
        <v>0</v>
      </c>
      <c r="G59" s="22">
        <f t="shared" si="41"/>
        <v>12</v>
      </c>
      <c r="H59" s="22">
        <f t="shared" si="41"/>
        <v>24</v>
      </c>
      <c r="I59" s="22">
        <f t="shared" si="41"/>
        <v>14</v>
      </c>
      <c r="J59" s="22">
        <f t="shared" si="41"/>
        <v>6</v>
      </c>
      <c r="K59" s="22">
        <f t="shared" si="41"/>
        <v>10</v>
      </c>
      <c r="L59" s="22">
        <f t="shared" si="41"/>
        <v>9</v>
      </c>
      <c r="M59" s="22">
        <f t="shared" si="41"/>
        <v>14</v>
      </c>
      <c r="N59" s="22">
        <f t="shared" si="41"/>
        <v>19</v>
      </c>
      <c r="O59" s="22">
        <f t="shared" si="41"/>
        <v>7</v>
      </c>
      <c r="P59" s="22">
        <f t="shared" si="41"/>
        <v>3.5</v>
      </c>
      <c r="Q59" s="22">
        <f t="shared" si="41"/>
        <v>1.5</v>
      </c>
      <c r="R59" s="22">
        <f t="shared" si="41"/>
        <v>8</v>
      </c>
      <c r="S59" s="22">
        <f t="shared" si="41"/>
        <v>2.5</v>
      </c>
      <c r="T59" s="22">
        <f t="shared" si="41"/>
        <v>0</v>
      </c>
      <c r="U59" s="22">
        <f t="shared" si="41"/>
        <v>0</v>
      </c>
    </row>
    <row r="60" spans="1:21" ht="15" hidden="1">
      <c r="A60" s="2" t="s">
        <v>22</v>
      </c>
      <c r="B60" s="23">
        <f aca="true" t="shared" si="42" ref="B60:U60">B33-B59</f>
        <v>7</v>
      </c>
      <c r="C60" s="23">
        <f t="shared" si="42"/>
        <v>7</v>
      </c>
      <c r="D60" s="23">
        <f t="shared" si="42"/>
        <v>7</v>
      </c>
      <c r="E60" s="23">
        <f t="shared" si="42"/>
        <v>4</v>
      </c>
      <c r="F60" s="23">
        <f t="shared" si="42"/>
        <v>4</v>
      </c>
      <c r="G60" s="23">
        <f t="shared" si="42"/>
        <v>-3</v>
      </c>
      <c r="H60" s="23">
        <f t="shared" si="42"/>
        <v>-19</v>
      </c>
      <c r="I60" s="23">
        <f t="shared" si="42"/>
        <v>-4.5</v>
      </c>
      <c r="J60" s="23">
        <f t="shared" si="42"/>
        <v>9</v>
      </c>
      <c r="K60" s="23">
        <f t="shared" si="42"/>
        <v>6</v>
      </c>
      <c r="L60" s="23">
        <f t="shared" si="42"/>
        <v>-3</v>
      </c>
      <c r="M60" s="23">
        <f t="shared" si="42"/>
        <v>-9</v>
      </c>
      <c r="N60" s="23">
        <f t="shared" si="42"/>
        <v>-14</v>
      </c>
      <c r="O60" s="23">
        <f t="shared" si="42"/>
        <v>-2</v>
      </c>
      <c r="P60" s="23">
        <f t="shared" si="42"/>
        <v>1.5</v>
      </c>
      <c r="Q60" s="23">
        <f t="shared" si="42"/>
        <v>5</v>
      </c>
      <c r="R60" s="23">
        <f t="shared" si="42"/>
        <v>-1</v>
      </c>
      <c r="S60" s="23">
        <f t="shared" si="42"/>
        <v>9</v>
      </c>
      <c r="T60" s="23">
        <f t="shared" si="42"/>
        <v>15</v>
      </c>
      <c r="U60" s="23">
        <f t="shared" si="42"/>
        <v>9</v>
      </c>
    </row>
    <row r="61" spans="1:21" ht="15">
      <c r="A61" s="2" t="s">
        <v>23</v>
      </c>
      <c r="B61" s="13">
        <f aca="true" t="shared" si="43" ref="B61:U61">ROUNDDOWN(B60/5,0)/2</f>
        <v>0.5</v>
      </c>
      <c r="C61" s="13">
        <f t="shared" si="43"/>
        <v>0.5</v>
      </c>
      <c r="D61" s="13">
        <f t="shared" si="43"/>
        <v>0.5</v>
      </c>
      <c r="E61" s="13">
        <f t="shared" si="43"/>
        <v>0</v>
      </c>
      <c r="F61" s="13">
        <f t="shared" si="43"/>
        <v>0</v>
      </c>
      <c r="G61" s="13">
        <f t="shared" si="43"/>
        <v>0</v>
      </c>
      <c r="H61" s="13">
        <f t="shared" si="43"/>
        <v>-1.5</v>
      </c>
      <c r="I61" s="13">
        <f t="shared" si="43"/>
        <v>0</v>
      </c>
      <c r="J61" s="13">
        <f t="shared" si="43"/>
        <v>0.5</v>
      </c>
      <c r="K61" s="13">
        <f t="shared" si="43"/>
        <v>0.5</v>
      </c>
      <c r="L61" s="13">
        <f t="shared" si="43"/>
        <v>0</v>
      </c>
      <c r="M61" s="13">
        <f t="shared" si="43"/>
        <v>-0.5</v>
      </c>
      <c r="N61" s="13">
        <f t="shared" si="43"/>
        <v>-1</v>
      </c>
      <c r="O61" s="13">
        <f t="shared" si="43"/>
        <v>0</v>
      </c>
      <c r="P61" s="13">
        <f t="shared" si="43"/>
        <v>0</v>
      </c>
      <c r="Q61" s="13">
        <f t="shared" si="43"/>
        <v>0.5</v>
      </c>
      <c r="R61" s="13">
        <f t="shared" si="43"/>
        <v>0</v>
      </c>
      <c r="S61" s="13">
        <f t="shared" si="43"/>
        <v>0.5</v>
      </c>
      <c r="T61" s="13">
        <f t="shared" si="43"/>
        <v>1.5</v>
      </c>
      <c r="U61" s="13">
        <f t="shared" si="43"/>
        <v>0.5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/>
      <c r="I64" s="29"/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/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xSplit="1" topLeftCell="E1" activePane="topRight" state="frozen"/>
      <selection pane="topLeft" activeCell="A1" sqref="A1"/>
      <selection pane="topRight" activeCell="V6" sqref="V6"/>
    </sheetView>
  </sheetViews>
  <sheetFormatPr defaultColWidth="9.140625" defaultRowHeight="15"/>
  <cols>
    <col min="1" max="1" width="22.140625" style="2" customWidth="1"/>
    <col min="2" max="16384" width="9.140625" style="2" customWidth="1"/>
  </cols>
  <sheetData>
    <row r="1" spans="1:21" s="6" customFormat="1" ht="15">
      <c r="A1" s="5" t="s">
        <v>0</v>
      </c>
      <c r="B1" s="11">
        <v>1</v>
      </c>
      <c r="C1" s="11">
        <v>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38" customFormat="1" ht="15">
      <c r="A2" s="38" t="s">
        <v>1</v>
      </c>
      <c r="B2" s="38">
        <v>3</v>
      </c>
      <c r="C2" s="38">
        <v>1</v>
      </c>
      <c r="D2" s="38">
        <v>6</v>
      </c>
      <c r="E2" s="38">
        <v>5</v>
      </c>
      <c r="F2" s="38">
        <v>3</v>
      </c>
      <c r="G2" s="38">
        <v>5</v>
      </c>
      <c r="H2" s="38">
        <v>4</v>
      </c>
      <c r="I2" s="38">
        <v>3</v>
      </c>
      <c r="J2" s="38">
        <v>2</v>
      </c>
      <c r="K2" s="38">
        <v>2</v>
      </c>
      <c r="L2" s="38">
        <v>5</v>
      </c>
      <c r="M2" s="38">
        <v>3</v>
      </c>
      <c r="N2" s="38">
        <v>2</v>
      </c>
      <c r="O2" s="38">
        <v>6</v>
      </c>
      <c r="P2" s="38">
        <v>5</v>
      </c>
      <c r="Q2" s="38">
        <v>5</v>
      </c>
      <c r="R2" s="38">
        <v>3</v>
      </c>
      <c r="S2" s="38">
        <v>4</v>
      </c>
      <c r="T2" s="38">
        <v>4</v>
      </c>
      <c r="U2" s="38">
        <v>6</v>
      </c>
    </row>
    <row r="3" spans="1:22" s="1" customFormat="1" ht="15">
      <c r="A3" s="1" t="s">
        <v>2</v>
      </c>
      <c r="B3" s="1">
        <v>2901</v>
      </c>
      <c r="C3" s="1">
        <v>2905</v>
      </c>
      <c r="D3" s="1">
        <v>2910</v>
      </c>
      <c r="E3" s="1">
        <v>2916</v>
      </c>
      <c r="F3" s="1">
        <v>2922</v>
      </c>
      <c r="G3" s="1">
        <v>2928</v>
      </c>
      <c r="H3" s="1">
        <v>3033</v>
      </c>
      <c r="I3" s="1">
        <v>3534</v>
      </c>
      <c r="J3" s="1">
        <v>3732</v>
      </c>
      <c r="K3" s="1">
        <v>3430</v>
      </c>
      <c r="L3" s="1">
        <v>3128</v>
      </c>
      <c r="M3" s="1">
        <v>2924</v>
      </c>
      <c r="N3" s="1">
        <v>31203221</v>
      </c>
      <c r="O3" s="1">
        <v>3318</v>
      </c>
      <c r="P3" s="1">
        <v>3417</v>
      </c>
      <c r="Q3" s="1">
        <v>3115</v>
      </c>
      <c r="R3" s="1">
        <v>2817</v>
      </c>
      <c r="S3" s="1">
        <v>2518</v>
      </c>
      <c r="T3" s="1">
        <v>22192220</v>
      </c>
      <c r="U3" s="1">
        <v>20192118</v>
      </c>
      <c r="V3" s="1">
        <v>18161915</v>
      </c>
    </row>
    <row r="4" spans="1:22" s="1" customFormat="1" ht="15">
      <c r="A4" s="1" t="s">
        <v>7</v>
      </c>
      <c r="B4" s="1">
        <v>90</v>
      </c>
      <c r="C4" s="1">
        <v>90</v>
      </c>
      <c r="D4" s="1">
        <v>90</v>
      </c>
      <c r="E4" s="1">
        <v>90</v>
      </c>
      <c r="F4" s="1">
        <v>90</v>
      </c>
      <c r="G4" s="1">
        <v>90</v>
      </c>
      <c r="H4" s="1">
        <v>60</v>
      </c>
      <c r="I4" s="1">
        <v>330</v>
      </c>
      <c r="J4" s="1">
        <v>240</v>
      </c>
      <c r="K4" s="1">
        <v>210</v>
      </c>
      <c r="L4" s="1">
        <v>150</v>
      </c>
      <c r="M4" s="1">
        <v>300</v>
      </c>
      <c r="N4" s="1">
        <v>300</v>
      </c>
      <c r="O4" s="1">
        <v>300</v>
      </c>
      <c r="P4" s="1">
        <v>240</v>
      </c>
      <c r="Q4" s="1">
        <v>150</v>
      </c>
      <c r="R4" s="1">
        <v>150</v>
      </c>
      <c r="S4" s="1">
        <v>150</v>
      </c>
      <c r="T4" s="1">
        <v>180</v>
      </c>
      <c r="U4" s="1">
        <v>240</v>
      </c>
      <c r="V4" s="1">
        <v>240</v>
      </c>
    </row>
    <row r="5" spans="1:21" s="1" customFormat="1" ht="15">
      <c r="A5" s="1" t="s">
        <v>3</v>
      </c>
      <c r="B5" s="1">
        <v>10.5</v>
      </c>
      <c r="C5" s="7">
        <f aca="true" t="shared" si="0" ref="C5:U5">B5+(B16/10)</f>
        <v>10.5</v>
      </c>
      <c r="D5" s="7">
        <f t="shared" si="0"/>
        <v>10.5</v>
      </c>
      <c r="E5" s="7">
        <f t="shared" si="0"/>
        <v>10.5</v>
      </c>
      <c r="F5" s="7">
        <f t="shared" si="0"/>
        <v>10.5</v>
      </c>
      <c r="G5" s="7">
        <f t="shared" si="0"/>
        <v>10.5</v>
      </c>
      <c r="H5" s="7">
        <f t="shared" si="0"/>
        <v>10.8</v>
      </c>
      <c r="I5" s="7">
        <f t="shared" si="0"/>
        <v>11.100000000000001</v>
      </c>
      <c r="J5" s="7">
        <f t="shared" si="0"/>
        <v>10.8</v>
      </c>
      <c r="K5" s="7">
        <f t="shared" si="0"/>
        <v>10.200000000000001</v>
      </c>
      <c r="L5" s="7">
        <f t="shared" si="0"/>
        <v>9.600000000000001</v>
      </c>
      <c r="M5" s="7">
        <f t="shared" si="0"/>
        <v>9.700000000000001</v>
      </c>
      <c r="N5" s="7">
        <f t="shared" si="0"/>
        <v>9.700000000000001</v>
      </c>
      <c r="O5" s="7">
        <f t="shared" si="0"/>
        <v>9.4</v>
      </c>
      <c r="P5" s="7">
        <f t="shared" si="0"/>
        <v>8.8</v>
      </c>
      <c r="Q5" s="7">
        <f t="shared" si="0"/>
        <v>9.100000000000001</v>
      </c>
      <c r="R5" s="7">
        <f t="shared" si="0"/>
        <v>9.400000000000002</v>
      </c>
      <c r="S5" s="7">
        <f t="shared" si="0"/>
        <v>9.400000000000002</v>
      </c>
      <c r="T5" s="7">
        <f t="shared" si="0"/>
        <v>9.100000000000001</v>
      </c>
      <c r="U5" s="7">
        <f t="shared" si="0"/>
        <v>8.600000000000001</v>
      </c>
    </row>
    <row r="6" spans="1:21" s="1" customFormat="1" ht="15">
      <c r="A6" s="1" t="s">
        <v>4</v>
      </c>
      <c r="B6" s="4">
        <v>4.5</v>
      </c>
      <c r="C6" s="7">
        <f aca="true" t="shared" si="1" ref="C6:U6">IF(C17="Idle",B6+B61-0.5,B6+B61)</f>
        <v>5</v>
      </c>
      <c r="D6" s="7">
        <f t="shared" si="1"/>
        <v>5.5</v>
      </c>
      <c r="E6" s="7">
        <f t="shared" si="1"/>
        <v>6</v>
      </c>
      <c r="F6" s="7">
        <f t="shared" si="1"/>
        <v>6</v>
      </c>
      <c r="G6" s="7">
        <f t="shared" si="1"/>
        <v>6</v>
      </c>
      <c r="H6" s="7">
        <f t="shared" si="1"/>
        <v>6</v>
      </c>
      <c r="I6" s="7">
        <f t="shared" si="1"/>
        <v>4.5</v>
      </c>
      <c r="J6" s="7">
        <f t="shared" si="1"/>
        <v>4.5</v>
      </c>
      <c r="K6" s="7">
        <f t="shared" si="1"/>
        <v>5</v>
      </c>
      <c r="L6" s="7">
        <f t="shared" si="1"/>
        <v>5.5</v>
      </c>
      <c r="M6" s="7">
        <f t="shared" si="1"/>
        <v>4.5</v>
      </c>
      <c r="N6" s="7">
        <f t="shared" si="1"/>
        <v>4.5</v>
      </c>
      <c r="O6" s="7">
        <f t="shared" si="1"/>
        <v>4.5</v>
      </c>
      <c r="P6" s="7">
        <f t="shared" si="1"/>
        <v>5</v>
      </c>
      <c r="Q6" s="7">
        <f t="shared" si="1"/>
        <v>4</v>
      </c>
      <c r="R6" s="7">
        <f t="shared" si="1"/>
        <v>3</v>
      </c>
      <c r="S6" s="7">
        <f t="shared" si="1"/>
        <v>3</v>
      </c>
      <c r="T6" s="7">
        <f t="shared" si="1"/>
        <v>3.5</v>
      </c>
      <c r="U6" s="7">
        <f t="shared" si="1"/>
        <v>4.5</v>
      </c>
    </row>
    <row r="7" spans="1:21" ht="15">
      <c r="A7" s="2" t="s">
        <v>5</v>
      </c>
      <c r="B7" s="12">
        <v>0</v>
      </c>
      <c r="C7" s="13">
        <f aca="true" t="shared" si="2" ref="C7:U7">IF(ABS(B12)+B13&lt;B6+B7,0.5,0)</f>
        <v>0.5</v>
      </c>
      <c r="D7" s="13">
        <f t="shared" si="2"/>
        <v>0.5</v>
      </c>
      <c r="E7" s="13">
        <f t="shared" si="2"/>
        <v>0</v>
      </c>
      <c r="F7" s="13">
        <f t="shared" si="2"/>
        <v>0</v>
      </c>
      <c r="G7" s="13">
        <f t="shared" si="2"/>
        <v>0</v>
      </c>
      <c r="H7" s="13">
        <f t="shared" si="2"/>
        <v>0</v>
      </c>
      <c r="I7" s="13">
        <f t="shared" si="2"/>
        <v>0</v>
      </c>
      <c r="J7" s="13">
        <f t="shared" si="2"/>
        <v>0.5</v>
      </c>
      <c r="K7" s="13">
        <f t="shared" si="2"/>
        <v>0</v>
      </c>
      <c r="L7" s="13">
        <f t="shared" si="2"/>
        <v>0</v>
      </c>
      <c r="M7" s="13">
        <f t="shared" si="2"/>
        <v>0.5</v>
      </c>
      <c r="N7" s="13">
        <f t="shared" si="2"/>
        <v>0</v>
      </c>
      <c r="O7" s="13">
        <f t="shared" si="2"/>
        <v>0.5</v>
      </c>
      <c r="P7" s="13">
        <f t="shared" si="2"/>
        <v>0</v>
      </c>
      <c r="Q7" s="13">
        <f t="shared" si="2"/>
        <v>0</v>
      </c>
      <c r="R7" s="13">
        <f t="shared" si="2"/>
        <v>0</v>
      </c>
      <c r="S7" s="13">
        <f t="shared" si="2"/>
        <v>0</v>
      </c>
      <c r="T7" s="13">
        <f t="shared" si="2"/>
        <v>0</v>
      </c>
      <c r="U7" s="13">
        <f t="shared" si="2"/>
        <v>0.5</v>
      </c>
    </row>
    <row r="8" spans="1:21" ht="15">
      <c r="A8" s="2" t="s">
        <v>6</v>
      </c>
      <c r="B8" s="14" t="s">
        <v>24</v>
      </c>
      <c r="C8" s="14" t="s">
        <v>24</v>
      </c>
      <c r="D8" s="14" t="s">
        <v>40</v>
      </c>
      <c r="E8" s="14" t="s">
        <v>40</v>
      </c>
      <c r="F8" s="14" t="s">
        <v>40</v>
      </c>
      <c r="G8" s="14" t="s">
        <v>40</v>
      </c>
      <c r="H8" s="14" t="s">
        <v>39</v>
      </c>
      <c r="I8" s="14" t="s">
        <v>39</v>
      </c>
      <c r="J8" s="14" t="s">
        <v>39</v>
      </c>
      <c r="K8" s="14" t="s">
        <v>40</v>
      </c>
      <c r="L8" s="14" t="s">
        <v>36</v>
      </c>
      <c r="M8" s="14" t="s">
        <v>36</v>
      </c>
      <c r="N8" s="14" t="s">
        <v>40</v>
      </c>
      <c r="O8" s="14" t="s">
        <v>40</v>
      </c>
      <c r="P8" s="14" t="s">
        <v>40</v>
      </c>
      <c r="Q8" s="14" t="s">
        <v>40</v>
      </c>
      <c r="R8" s="14" t="s">
        <v>24</v>
      </c>
      <c r="S8" s="14" t="s">
        <v>36</v>
      </c>
      <c r="T8" s="14" t="s">
        <v>36</v>
      </c>
      <c r="U8" s="14" t="s">
        <v>36</v>
      </c>
    </row>
    <row r="9" spans="1:14" ht="15">
      <c r="A9" s="2" t="s">
        <v>8</v>
      </c>
      <c r="N9" s="2" t="s">
        <v>116</v>
      </c>
    </row>
    <row r="10" spans="1:21" s="6" customFormat="1" ht="15">
      <c r="A10" s="5" t="s">
        <v>9</v>
      </c>
      <c r="B10" s="15" t="s">
        <v>41</v>
      </c>
      <c r="C10" s="15" t="s">
        <v>41</v>
      </c>
      <c r="D10" s="15" t="s">
        <v>41</v>
      </c>
      <c r="E10" s="15" t="s">
        <v>41</v>
      </c>
      <c r="F10" s="15" t="s">
        <v>41</v>
      </c>
      <c r="G10" s="15" t="s">
        <v>41</v>
      </c>
      <c r="H10" s="15" t="s">
        <v>71</v>
      </c>
      <c r="I10" s="15" t="s">
        <v>42</v>
      </c>
      <c r="J10" s="15" t="s">
        <v>74</v>
      </c>
      <c r="K10" s="15" t="s">
        <v>74</v>
      </c>
      <c r="L10" s="15" t="s">
        <v>41</v>
      </c>
      <c r="M10" s="15" t="s">
        <v>41</v>
      </c>
      <c r="N10" s="15" t="s">
        <v>41</v>
      </c>
      <c r="O10" s="15" t="s">
        <v>77</v>
      </c>
      <c r="P10" s="15" t="s">
        <v>41</v>
      </c>
      <c r="Q10" s="15" t="s">
        <v>68</v>
      </c>
      <c r="R10" s="15" t="s">
        <v>41</v>
      </c>
      <c r="S10" s="15" t="s">
        <v>41</v>
      </c>
      <c r="T10" s="15" t="s">
        <v>77</v>
      </c>
      <c r="U10" s="15" t="s">
        <v>77</v>
      </c>
    </row>
    <row r="11" spans="1:21" ht="15">
      <c r="A11" s="2" t="s">
        <v>79</v>
      </c>
      <c r="B11" s="16"/>
      <c r="C11" s="16"/>
      <c r="D11" s="16"/>
      <c r="E11" s="16"/>
      <c r="F11" s="16"/>
      <c r="G11" s="16" t="s">
        <v>108</v>
      </c>
      <c r="H11" s="16" t="s">
        <v>110</v>
      </c>
      <c r="I11" s="16" t="s">
        <v>110</v>
      </c>
      <c r="J11" s="16"/>
      <c r="K11" s="16" t="s">
        <v>108</v>
      </c>
      <c r="L11" s="16"/>
      <c r="M11" s="16"/>
      <c r="N11" s="37" t="s">
        <v>109</v>
      </c>
      <c r="O11" s="16" t="s">
        <v>108</v>
      </c>
      <c r="P11" s="16" t="s">
        <v>108</v>
      </c>
      <c r="Q11" s="37" t="s">
        <v>109</v>
      </c>
      <c r="R11" s="16"/>
      <c r="S11" s="37" t="s">
        <v>109</v>
      </c>
      <c r="T11" s="16"/>
      <c r="U11" s="16"/>
    </row>
    <row r="12" spans="1:21" s="3" customFormat="1" ht="15">
      <c r="A12" s="3" t="s">
        <v>26</v>
      </c>
      <c r="B12" s="17"/>
      <c r="C12" s="17"/>
      <c r="D12" s="17"/>
      <c r="E12" s="17"/>
      <c r="F12" s="17"/>
      <c r="G12" s="17">
        <v>1</v>
      </c>
      <c r="H12" s="17">
        <v>1</v>
      </c>
      <c r="I12" s="17">
        <v>-1</v>
      </c>
      <c r="J12" s="17">
        <v>-1</v>
      </c>
      <c r="K12" s="17">
        <v>-2</v>
      </c>
      <c r="L12" s="17"/>
      <c r="M12" s="17"/>
      <c r="N12" s="17">
        <v>-1</v>
      </c>
      <c r="O12" s="17">
        <v>-2</v>
      </c>
      <c r="P12" s="17">
        <v>1</v>
      </c>
      <c r="Q12" s="17">
        <v>1</v>
      </c>
      <c r="R12" s="17"/>
      <c r="S12" s="17">
        <v>-1</v>
      </c>
      <c r="T12" s="17">
        <v>-1</v>
      </c>
      <c r="U12" s="17">
        <v>-1</v>
      </c>
    </row>
    <row r="13" spans="1:21" s="17" customFormat="1" ht="15">
      <c r="A13" s="18" t="s">
        <v>25</v>
      </c>
      <c r="B13" s="19">
        <f aca="true" t="shared" si="3" ref="B13:U13">ROUNDDOWN(B6+B7,0)-ABS(B12)</f>
        <v>4</v>
      </c>
      <c r="C13" s="19">
        <f t="shared" si="3"/>
        <v>5</v>
      </c>
      <c r="D13" s="19">
        <f t="shared" si="3"/>
        <v>6</v>
      </c>
      <c r="E13" s="19">
        <f t="shared" si="3"/>
        <v>6</v>
      </c>
      <c r="F13" s="19">
        <f t="shared" si="3"/>
        <v>6</v>
      </c>
      <c r="G13" s="19">
        <f t="shared" si="3"/>
        <v>5</v>
      </c>
      <c r="H13" s="19">
        <f t="shared" si="3"/>
        <v>5</v>
      </c>
      <c r="I13" s="19">
        <f t="shared" si="3"/>
        <v>3</v>
      </c>
      <c r="J13" s="19">
        <f t="shared" si="3"/>
        <v>4</v>
      </c>
      <c r="K13" s="19">
        <f t="shared" si="3"/>
        <v>3</v>
      </c>
      <c r="L13" s="19">
        <f t="shared" si="3"/>
        <v>5</v>
      </c>
      <c r="M13" s="19">
        <f t="shared" si="3"/>
        <v>5</v>
      </c>
      <c r="N13" s="19">
        <f t="shared" si="3"/>
        <v>3</v>
      </c>
      <c r="O13" s="19">
        <f t="shared" si="3"/>
        <v>3</v>
      </c>
      <c r="P13" s="19">
        <f t="shared" si="3"/>
        <v>4</v>
      </c>
      <c r="Q13" s="19">
        <f t="shared" si="3"/>
        <v>3</v>
      </c>
      <c r="R13" s="19">
        <f t="shared" si="3"/>
        <v>3</v>
      </c>
      <c r="S13" s="19">
        <f t="shared" si="3"/>
        <v>2</v>
      </c>
      <c r="T13" s="19">
        <f t="shared" si="3"/>
        <v>2</v>
      </c>
      <c r="U13" s="19">
        <f t="shared" si="3"/>
        <v>4</v>
      </c>
    </row>
    <row r="14" spans="1:21" ht="15" hidden="1">
      <c r="A14" s="2" t="s">
        <v>10</v>
      </c>
      <c r="B14" s="20">
        <f aca="true" t="shared" si="4" ref="B14:U14">B12*3</f>
        <v>0</v>
      </c>
      <c r="C14" s="20">
        <f t="shared" si="4"/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3</v>
      </c>
      <c r="H14" s="20">
        <f t="shared" si="4"/>
        <v>3</v>
      </c>
      <c r="I14" s="20">
        <f t="shared" si="4"/>
        <v>-3</v>
      </c>
      <c r="J14" s="20">
        <f t="shared" si="4"/>
        <v>-3</v>
      </c>
      <c r="K14" s="20">
        <f t="shared" si="4"/>
        <v>-6</v>
      </c>
      <c r="L14" s="20">
        <f t="shared" si="4"/>
        <v>0</v>
      </c>
      <c r="M14" s="20">
        <f t="shared" si="4"/>
        <v>0</v>
      </c>
      <c r="N14" s="20">
        <f t="shared" si="4"/>
        <v>-3</v>
      </c>
      <c r="O14" s="20">
        <f t="shared" si="4"/>
        <v>-6</v>
      </c>
      <c r="P14" s="20">
        <f t="shared" si="4"/>
        <v>3</v>
      </c>
      <c r="Q14" s="20">
        <f t="shared" si="4"/>
        <v>3</v>
      </c>
      <c r="R14" s="20">
        <f t="shared" si="4"/>
        <v>0</v>
      </c>
      <c r="S14" s="20">
        <f t="shared" si="4"/>
        <v>-3</v>
      </c>
      <c r="T14" s="20">
        <f t="shared" si="4"/>
        <v>-3</v>
      </c>
      <c r="U14" s="20">
        <f t="shared" si="4"/>
        <v>-3</v>
      </c>
    </row>
    <row r="15" spans="1:21" ht="15">
      <c r="A15" s="2" t="s">
        <v>102</v>
      </c>
      <c r="E15" s="21"/>
      <c r="J15" s="2">
        <v>-3</v>
      </c>
      <c r="L15" s="2">
        <v>1</v>
      </c>
      <c r="T15" s="2">
        <v>-2</v>
      </c>
      <c r="U15" s="2">
        <v>-3</v>
      </c>
    </row>
    <row r="16" spans="1:21" s="6" customFormat="1" ht="15">
      <c r="A16" s="6" t="s">
        <v>11</v>
      </c>
      <c r="B16" s="22">
        <f aca="true" t="shared" si="5" ref="B16:U16">SUM(B14:B15)</f>
        <v>0</v>
      </c>
      <c r="C16" s="22">
        <f t="shared" si="5"/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3</v>
      </c>
      <c r="H16" s="22">
        <f t="shared" si="5"/>
        <v>3</v>
      </c>
      <c r="I16" s="22">
        <f t="shared" si="5"/>
        <v>-3</v>
      </c>
      <c r="J16" s="22">
        <f t="shared" si="5"/>
        <v>-6</v>
      </c>
      <c r="K16" s="22">
        <f t="shared" si="5"/>
        <v>-6</v>
      </c>
      <c r="L16" s="22">
        <f t="shared" si="5"/>
        <v>1</v>
      </c>
      <c r="M16" s="22">
        <f t="shared" si="5"/>
        <v>0</v>
      </c>
      <c r="N16" s="22">
        <f t="shared" si="5"/>
        <v>-3</v>
      </c>
      <c r="O16" s="22">
        <f t="shared" si="5"/>
        <v>-6</v>
      </c>
      <c r="P16" s="22">
        <f t="shared" si="5"/>
        <v>3</v>
      </c>
      <c r="Q16" s="22">
        <f t="shared" si="5"/>
        <v>3</v>
      </c>
      <c r="R16" s="22">
        <f t="shared" si="5"/>
        <v>0</v>
      </c>
      <c r="S16" s="22">
        <f t="shared" si="5"/>
        <v>-3</v>
      </c>
      <c r="T16" s="22">
        <f t="shared" si="5"/>
        <v>-5</v>
      </c>
      <c r="U16" s="22">
        <f t="shared" si="5"/>
        <v>-6</v>
      </c>
    </row>
    <row r="17" spans="1:21" ht="15">
      <c r="A17" s="1" t="s">
        <v>12</v>
      </c>
      <c r="B17" s="14" t="s">
        <v>45</v>
      </c>
      <c r="C17" s="14" t="s">
        <v>45</v>
      </c>
      <c r="D17" s="14" t="s">
        <v>45</v>
      </c>
      <c r="E17" s="14" t="s">
        <v>27</v>
      </c>
      <c r="F17" s="14" t="s">
        <v>44</v>
      </c>
      <c r="G17" s="14" t="s">
        <v>45</v>
      </c>
      <c r="H17" s="14" t="s">
        <v>45</v>
      </c>
      <c r="I17" s="14" t="s">
        <v>45</v>
      </c>
      <c r="J17" s="14" t="s">
        <v>45</v>
      </c>
      <c r="K17" s="14" t="s">
        <v>45</v>
      </c>
      <c r="L17" s="14" t="s">
        <v>45</v>
      </c>
      <c r="M17" s="14" t="s">
        <v>45</v>
      </c>
      <c r="N17" s="14" t="s">
        <v>45</v>
      </c>
      <c r="O17" s="14" t="s">
        <v>45</v>
      </c>
      <c r="P17" s="14" t="s">
        <v>27</v>
      </c>
      <c r="Q17" s="14" t="s">
        <v>27</v>
      </c>
      <c r="R17" s="14" t="s">
        <v>27</v>
      </c>
      <c r="S17" s="14" t="s">
        <v>27</v>
      </c>
      <c r="T17" s="14" t="s">
        <v>27</v>
      </c>
      <c r="U17" s="14" t="s">
        <v>27</v>
      </c>
    </row>
    <row r="18" spans="1:21" ht="15">
      <c r="A18" s="2" t="s">
        <v>14</v>
      </c>
      <c r="B18" s="2">
        <v>7</v>
      </c>
      <c r="C18" s="2">
        <v>5</v>
      </c>
      <c r="D18" s="2">
        <v>5</v>
      </c>
      <c r="E18" s="2">
        <v>2</v>
      </c>
      <c r="F18" s="2">
        <v>0</v>
      </c>
      <c r="G18" s="2">
        <v>5</v>
      </c>
      <c r="H18" s="2">
        <v>5</v>
      </c>
      <c r="I18" s="2">
        <v>5</v>
      </c>
      <c r="J18" s="2">
        <v>5</v>
      </c>
      <c r="K18" s="2">
        <v>5</v>
      </c>
      <c r="L18" s="2">
        <v>5</v>
      </c>
      <c r="M18" s="2">
        <v>5</v>
      </c>
      <c r="N18" s="2">
        <v>5</v>
      </c>
      <c r="O18" s="2">
        <v>5</v>
      </c>
      <c r="P18" s="2">
        <v>2.5</v>
      </c>
      <c r="Q18" s="2">
        <v>2.5</v>
      </c>
      <c r="R18" s="2">
        <v>3.5</v>
      </c>
      <c r="S18" s="2">
        <v>3.5</v>
      </c>
      <c r="T18" s="2">
        <v>3.5</v>
      </c>
      <c r="U18" s="2">
        <v>3.5</v>
      </c>
    </row>
    <row r="19" spans="1:21" s="6" customFormat="1" ht="15">
      <c r="A19" s="6" t="s">
        <v>13</v>
      </c>
      <c r="C19" s="22">
        <f aca="true" t="shared" si="6" ref="C19:U19">IF(B60&gt;0,ROUND(B60-(10*B61),1),0)</f>
        <v>2</v>
      </c>
      <c r="D19" s="22">
        <f t="shared" si="6"/>
        <v>2</v>
      </c>
      <c r="E19" s="22">
        <f t="shared" si="6"/>
        <v>2</v>
      </c>
      <c r="F19" s="22">
        <f t="shared" si="6"/>
        <v>4</v>
      </c>
      <c r="G19" s="22">
        <f t="shared" si="6"/>
        <v>4</v>
      </c>
      <c r="H19" s="22">
        <f t="shared" si="6"/>
        <v>0</v>
      </c>
      <c r="I19" s="22">
        <f t="shared" si="6"/>
        <v>0</v>
      </c>
      <c r="J19" s="22">
        <f t="shared" si="6"/>
        <v>0</v>
      </c>
      <c r="K19" s="22">
        <f t="shared" si="6"/>
        <v>4</v>
      </c>
      <c r="L19" s="22">
        <f t="shared" si="6"/>
        <v>1</v>
      </c>
      <c r="M19" s="22">
        <f t="shared" si="6"/>
        <v>0</v>
      </c>
      <c r="N19" s="22">
        <f t="shared" si="6"/>
        <v>0</v>
      </c>
      <c r="O19" s="22">
        <f t="shared" si="6"/>
        <v>2.5</v>
      </c>
      <c r="P19" s="22">
        <f t="shared" si="6"/>
        <v>0.5</v>
      </c>
      <c r="Q19" s="22">
        <f t="shared" si="6"/>
        <v>0</v>
      </c>
      <c r="R19" s="22">
        <f t="shared" si="6"/>
        <v>0</v>
      </c>
      <c r="S19" s="22">
        <f t="shared" si="6"/>
        <v>3.5</v>
      </c>
      <c r="T19" s="22">
        <f t="shared" si="6"/>
        <v>0.5</v>
      </c>
      <c r="U19" s="22">
        <f t="shared" si="6"/>
        <v>2.5</v>
      </c>
    </row>
    <row r="20" spans="1:21" ht="15" hidden="1">
      <c r="A20" s="2" t="s">
        <v>51</v>
      </c>
      <c r="B20" s="23">
        <f aca="true" t="shared" si="7" ref="B20:U20">IF(B16&lt;0,ABS(B16),0)</f>
        <v>0</v>
      </c>
      <c r="C20" s="23">
        <f t="shared" si="7"/>
        <v>0</v>
      </c>
      <c r="D20" s="23">
        <f t="shared" si="7"/>
        <v>0</v>
      </c>
      <c r="E20" s="23">
        <f t="shared" si="7"/>
        <v>0</v>
      </c>
      <c r="F20" s="23">
        <f t="shared" si="7"/>
        <v>0</v>
      </c>
      <c r="G20" s="23">
        <f t="shared" si="7"/>
        <v>0</v>
      </c>
      <c r="H20" s="23">
        <f t="shared" si="7"/>
        <v>0</v>
      </c>
      <c r="I20" s="23">
        <f t="shared" si="7"/>
        <v>3</v>
      </c>
      <c r="J20" s="23">
        <f t="shared" si="7"/>
        <v>6</v>
      </c>
      <c r="K20" s="23">
        <f t="shared" si="7"/>
        <v>6</v>
      </c>
      <c r="L20" s="23">
        <f t="shared" si="7"/>
        <v>0</v>
      </c>
      <c r="M20" s="23">
        <f t="shared" si="7"/>
        <v>0</v>
      </c>
      <c r="N20" s="23">
        <f t="shared" si="7"/>
        <v>3</v>
      </c>
      <c r="O20" s="23">
        <f t="shared" si="7"/>
        <v>6</v>
      </c>
      <c r="P20" s="23">
        <f t="shared" si="7"/>
        <v>0</v>
      </c>
      <c r="Q20" s="23">
        <f t="shared" si="7"/>
        <v>0</v>
      </c>
      <c r="R20" s="23">
        <f t="shared" si="7"/>
        <v>0</v>
      </c>
      <c r="S20" s="23">
        <f t="shared" si="7"/>
        <v>3</v>
      </c>
      <c r="T20" s="23">
        <f t="shared" si="7"/>
        <v>5</v>
      </c>
      <c r="U20" s="23">
        <f t="shared" si="7"/>
        <v>6</v>
      </c>
    </row>
    <row r="21" spans="1:21" ht="15" hidden="1">
      <c r="A21" s="2" t="s">
        <v>62</v>
      </c>
      <c r="B21" s="23">
        <f aca="true" t="shared" si="8" ref="B21:U21">IF(B6&gt;8.5,ROUND(2*B20*0.5,0)/2,0)</f>
        <v>0</v>
      </c>
      <c r="C21" s="23">
        <f t="shared" si="8"/>
        <v>0</v>
      </c>
      <c r="D21" s="23">
        <f t="shared" si="8"/>
        <v>0</v>
      </c>
      <c r="E21" s="23">
        <f t="shared" si="8"/>
        <v>0</v>
      </c>
      <c r="F21" s="23">
        <f t="shared" si="8"/>
        <v>0</v>
      </c>
      <c r="G21" s="23">
        <f t="shared" si="8"/>
        <v>0</v>
      </c>
      <c r="H21" s="23">
        <f t="shared" si="8"/>
        <v>0</v>
      </c>
      <c r="I21" s="23">
        <f t="shared" si="8"/>
        <v>0</v>
      </c>
      <c r="J21" s="23">
        <f t="shared" si="8"/>
        <v>0</v>
      </c>
      <c r="K21" s="23">
        <f t="shared" si="8"/>
        <v>0</v>
      </c>
      <c r="L21" s="23">
        <f t="shared" si="8"/>
        <v>0</v>
      </c>
      <c r="M21" s="23">
        <f t="shared" si="8"/>
        <v>0</v>
      </c>
      <c r="N21" s="23">
        <f t="shared" si="8"/>
        <v>0</v>
      </c>
      <c r="O21" s="23">
        <f t="shared" si="8"/>
        <v>0</v>
      </c>
      <c r="P21" s="23">
        <f t="shared" si="8"/>
        <v>0</v>
      </c>
      <c r="Q21" s="23">
        <f t="shared" si="8"/>
        <v>0</v>
      </c>
      <c r="R21" s="23">
        <f t="shared" si="8"/>
        <v>0</v>
      </c>
      <c r="S21" s="23">
        <f t="shared" si="8"/>
        <v>0</v>
      </c>
      <c r="T21" s="23">
        <f t="shared" si="8"/>
        <v>0</v>
      </c>
      <c r="U21" s="23">
        <f t="shared" si="8"/>
        <v>0</v>
      </c>
    </row>
    <row r="22" spans="1:21" ht="15" hidden="1">
      <c r="A22" s="2" t="s">
        <v>53</v>
      </c>
      <c r="B22" s="23">
        <f aca="true" t="shared" si="9" ref="B22:U22">IF(B6&lt;9,IF(B6&gt;4.5,ROUND(2*B20,0)/2,0),0)</f>
        <v>0</v>
      </c>
      <c r="C22" s="23">
        <f t="shared" si="9"/>
        <v>0</v>
      </c>
      <c r="D22" s="23">
        <f t="shared" si="9"/>
        <v>0</v>
      </c>
      <c r="E22" s="23">
        <f t="shared" si="9"/>
        <v>0</v>
      </c>
      <c r="F22" s="23">
        <f t="shared" si="9"/>
        <v>0</v>
      </c>
      <c r="G22" s="23">
        <f t="shared" si="9"/>
        <v>0</v>
      </c>
      <c r="H22" s="23">
        <f t="shared" si="9"/>
        <v>0</v>
      </c>
      <c r="I22" s="23">
        <f t="shared" si="9"/>
        <v>0</v>
      </c>
      <c r="J22" s="23">
        <f t="shared" si="9"/>
        <v>0</v>
      </c>
      <c r="K22" s="23">
        <f t="shared" si="9"/>
        <v>6</v>
      </c>
      <c r="L22" s="23">
        <f t="shared" si="9"/>
        <v>0</v>
      </c>
      <c r="M22" s="23">
        <f t="shared" si="9"/>
        <v>0</v>
      </c>
      <c r="N22" s="23">
        <f t="shared" si="9"/>
        <v>0</v>
      </c>
      <c r="O22" s="23">
        <f t="shared" si="9"/>
        <v>0</v>
      </c>
      <c r="P22" s="23">
        <f t="shared" si="9"/>
        <v>0</v>
      </c>
      <c r="Q22" s="23">
        <f t="shared" si="9"/>
        <v>0</v>
      </c>
      <c r="R22" s="23">
        <f t="shared" si="9"/>
        <v>0</v>
      </c>
      <c r="S22" s="23">
        <f t="shared" si="9"/>
        <v>0</v>
      </c>
      <c r="T22" s="23">
        <f t="shared" si="9"/>
        <v>0</v>
      </c>
      <c r="U22" s="23">
        <f t="shared" si="9"/>
        <v>0</v>
      </c>
    </row>
    <row r="23" spans="1:21" ht="15" hidden="1">
      <c r="A23" s="2" t="s">
        <v>54</v>
      </c>
      <c r="B23" s="23">
        <f aca="true" t="shared" si="10" ref="B23:U23">IF(B6&lt;5,IF(B6&gt;2.5,ROUND(2*B20*1.5,0)/2,0),0)</f>
        <v>0</v>
      </c>
      <c r="C23" s="23">
        <f t="shared" si="10"/>
        <v>0</v>
      </c>
      <c r="D23" s="23">
        <f t="shared" si="10"/>
        <v>0</v>
      </c>
      <c r="E23" s="23">
        <f t="shared" si="10"/>
        <v>0</v>
      </c>
      <c r="F23" s="23">
        <f t="shared" si="10"/>
        <v>0</v>
      </c>
      <c r="G23" s="23">
        <f t="shared" si="10"/>
        <v>0</v>
      </c>
      <c r="H23" s="23">
        <f t="shared" si="10"/>
        <v>0</v>
      </c>
      <c r="I23" s="23">
        <f t="shared" si="10"/>
        <v>4.5</v>
      </c>
      <c r="J23" s="23">
        <f t="shared" si="10"/>
        <v>9</v>
      </c>
      <c r="K23" s="23">
        <f t="shared" si="10"/>
        <v>0</v>
      </c>
      <c r="L23" s="23">
        <f t="shared" si="10"/>
        <v>0</v>
      </c>
      <c r="M23" s="23">
        <f t="shared" si="10"/>
        <v>0</v>
      </c>
      <c r="N23" s="23">
        <f t="shared" si="10"/>
        <v>4.5</v>
      </c>
      <c r="O23" s="23">
        <f t="shared" si="10"/>
        <v>9</v>
      </c>
      <c r="P23" s="23">
        <f t="shared" si="10"/>
        <v>0</v>
      </c>
      <c r="Q23" s="23">
        <f t="shared" si="10"/>
        <v>0</v>
      </c>
      <c r="R23" s="23">
        <f t="shared" si="10"/>
        <v>0</v>
      </c>
      <c r="S23" s="23">
        <f t="shared" si="10"/>
        <v>4.5</v>
      </c>
      <c r="T23" s="23">
        <f t="shared" si="10"/>
        <v>7.5</v>
      </c>
      <c r="U23" s="23">
        <f t="shared" si="10"/>
        <v>9</v>
      </c>
    </row>
    <row r="24" spans="1:21" ht="15" hidden="1">
      <c r="A24" s="2" t="s">
        <v>55</v>
      </c>
      <c r="B24" s="23">
        <f aca="true" t="shared" si="11" ref="B24:U24">IF(B6&lt;3,IF(B6&gt;1.5,ROUND(B20*3*2,0)/2,0),0)</f>
        <v>0</v>
      </c>
      <c r="C24" s="23">
        <f t="shared" si="11"/>
        <v>0</v>
      </c>
      <c r="D24" s="23">
        <f t="shared" si="11"/>
        <v>0</v>
      </c>
      <c r="E24" s="23">
        <f t="shared" si="11"/>
        <v>0</v>
      </c>
      <c r="F24" s="23">
        <f t="shared" si="11"/>
        <v>0</v>
      </c>
      <c r="G24" s="23">
        <f t="shared" si="11"/>
        <v>0</v>
      </c>
      <c r="H24" s="23">
        <f t="shared" si="11"/>
        <v>0</v>
      </c>
      <c r="I24" s="23">
        <f t="shared" si="11"/>
        <v>0</v>
      </c>
      <c r="J24" s="23">
        <f t="shared" si="11"/>
        <v>0</v>
      </c>
      <c r="K24" s="23">
        <f t="shared" si="11"/>
        <v>0</v>
      </c>
      <c r="L24" s="23">
        <f t="shared" si="11"/>
        <v>0</v>
      </c>
      <c r="M24" s="23">
        <f t="shared" si="11"/>
        <v>0</v>
      </c>
      <c r="N24" s="23">
        <f t="shared" si="11"/>
        <v>0</v>
      </c>
      <c r="O24" s="23">
        <f t="shared" si="11"/>
        <v>0</v>
      </c>
      <c r="P24" s="23">
        <f t="shared" si="11"/>
        <v>0</v>
      </c>
      <c r="Q24" s="23">
        <f t="shared" si="11"/>
        <v>0</v>
      </c>
      <c r="R24" s="23">
        <f t="shared" si="11"/>
        <v>0</v>
      </c>
      <c r="S24" s="23">
        <f t="shared" si="11"/>
        <v>0</v>
      </c>
      <c r="T24" s="23">
        <f t="shared" si="11"/>
        <v>0</v>
      </c>
      <c r="U24" s="23">
        <f t="shared" si="11"/>
        <v>0</v>
      </c>
    </row>
    <row r="25" spans="1:21" ht="15" hidden="1">
      <c r="A25" s="2" t="s">
        <v>56</v>
      </c>
      <c r="B25" s="23">
        <f aca="true" t="shared" si="12" ref="B25:U25">IF(B6&lt;2,ROUND(B20*4*2,0)/2,0)</f>
        <v>0</v>
      </c>
      <c r="C25" s="23">
        <f t="shared" si="12"/>
        <v>0</v>
      </c>
      <c r="D25" s="23">
        <f t="shared" si="12"/>
        <v>0</v>
      </c>
      <c r="E25" s="23">
        <f t="shared" si="12"/>
        <v>0</v>
      </c>
      <c r="F25" s="23">
        <f t="shared" si="12"/>
        <v>0</v>
      </c>
      <c r="G25" s="23">
        <f t="shared" si="12"/>
        <v>0</v>
      </c>
      <c r="H25" s="23">
        <f t="shared" si="12"/>
        <v>0</v>
      </c>
      <c r="I25" s="23">
        <f t="shared" si="12"/>
        <v>0</v>
      </c>
      <c r="J25" s="23">
        <f t="shared" si="12"/>
        <v>0</v>
      </c>
      <c r="K25" s="23">
        <f t="shared" si="12"/>
        <v>0</v>
      </c>
      <c r="L25" s="23">
        <f t="shared" si="12"/>
        <v>0</v>
      </c>
      <c r="M25" s="23">
        <f t="shared" si="12"/>
        <v>0</v>
      </c>
      <c r="N25" s="23">
        <f t="shared" si="12"/>
        <v>0</v>
      </c>
      <c r="O25" s="23">
        <f t="shared" si="12"/>
        <v>0</v>
      </c>
      <c r="P25" s="23">
        <f t="shared" si="12"/>
        <v>0</v>
      </c>
      <c r="Q25" s="23">
        <f t="shared" si="12"/>
        <v>0</v>
      </c>
      <c r="R25" s="23">
        <f t="shared" si="12"/>
        <v>0</v>
      </c>
      <c r="S25" s="23">
        <f t="shared" si="12"/>
        <v>0</v>
      </c>
      <c r="T25" s="23">
        <f t="shared" si="12"/>
        <v>0</v>
      </c>
      <c r="U25" s="23">
        <f t="shared" si="12"/>
        <v>0</v>
      </c>
    </row>
    <row r="26" spans="1:21" ht="15" hidden="1">
      <c r="A26" s="2" t="s">
        <v>88</v>
      </c>
      <c r="B26" s="23">
        <f aca="true" t="shared" si="13" ref="B26:U26">IF(B10="SHD",$D$74,0)</f>
        <v>0</v>
      </c>
      <c r="C26" s="23">
        <f t="shared" si="13"/>
        <v>0</v>
      </c>
      <c r="D26" s="23">
        <f t="shared" si="13"/>
        <v>0</v>
      </c>
      <c r="E26" s="23">
        <f t="shared" si="13"/>
        <v>0</v>
      </c>
      <c r="F26" s="23">
        <f t="shared" si="13"/>
        <v>0</v>
      </c>
      <c r="G26" s="23">
        <f t="shared" si="13"/>
        <v>0</v>
      </c>
      <c r="H26" s="23">
        <f t="shared" si="13"/>
        <v>0</v>
      </c>
      <c r="I26" s="23">
        <f t="shared" si="13"/>
        <v>0</v>
      </c>
      <c r="J26" s="23">
        <f t="shared" si="13"/>
        <v>0</v>
      </c>
      <c r="K26" s="23">
        <f t="shared" si="13"/>
        <v>0</v>
      </c>
      <c r="L26" s="23">
        <f t="shared" si="13"/>
        <v>0</v>
      </c>
      <c r="M26" s="23">
        <f t="shared" si="13"/>
        <v>0</v>
      </c>
      <c r="N26" s="23">
        <f t="shared" si="13"/>
        <v>0</v>
      </c>
      <c r="O26" s="23">
        <f t="shared" si="13"/>
        <v>0</v>
      </c>
      <c r="P26" s="23">
        <f t="shared" si="13"/>
        <v>0</v>
      </c>
      <c r="Q26" s="23">
        <f t="shared" si="13"/>
        <v>0</v>
      </c>
      <c r="R26" s="23">
        <f t="shared" si="13"/>
        <v>0</v>
      </c>
      <c r="S26" s="23">
        <f t="shared" si="13"/>
        <v>0</v>
      </c>
      <c r="T26" s="23">
        <f t="shared" si="13"/>
        <v>0</v>
      </c>
      <c r="U26" s="23">
        <f t="shared" si="13"/>
        <v>0</v>
      </c>
    </row>
    <row r="27" spans="1:21" ht="15" hidden="1">
      <c r="A27" s="2" t="s">
        <v>89</v>
      </c>
      <c r="B27" s="23">
        <f aca="true" t="shared" si="14" ref="B27:U27">IF(B10="STD",$D$74,0)</f>
        <v>0</v>
      </c>
      <c r="C27" s="23">
        <f t="shared" si="14"/>
        <v>0</v>
      </c>
      <c r="D27" s="23">
        <f t="shared" si="14"/>
        <v>0</v>
      </c>
      <c r="E27" s="23">
        <f t="shared" si="14"/>
        <v>0</v>
      </c>
      <c r="F27" s="23">
        <f t="shared" si="14"/>
        <v>0</v>
      </c>
      <c r="G27" s="23">
        <f t="shared" si="14"/>
        <v>0</v>
      </c>
      <c r="H27" s="23">
        <f t="shared" si="14"/>
        <v>0</v>
      </c>
      <c r="I27" s="23">
        <f t="shared" si="14"/>
        <v>0</v>
      </c>
      <c r="J27" s="23">
        <f t="shared" si="14"/>
        <v>0</v>
      </c>
      <c r="K27" s="23">
        <f t="shared" si="14"/>
        <v>0</v>
      </c>
      <c r="L27" s="23">
        <f t="shared" si="14"/>
        <v>0</v>
      </c>
      <c r="M27" s="23">
        <f t="shared" si="14"/>
        <v>0</v>
      </c>
      <c r="N27" s="23">
        <f t="shared" si="14"/>
        <v>0</v>
      </c>
      <c r="O27" s="23">
        <f t="shared" si="14"/>
        <v>1</v>
      </c>
      <c r="P27" s="23">
        <f t="shared" si="14"/>
        <v>0</v>
      </c>
      <c r="Q27" s="23">
        <f t="shared" si="14"/>
        <v>0</v>
      </c>
      <c r="R27" s="23">
        <f t="shared" si="14"/>
        <v>0</v>
      </c>
      <c r="S27" s="23">
        <f t="shared" si="14"/>
        <v>0</v>
      </c>
      <c r="T27" s="23">
        <f t="shared" si="14"/>
        <v>1</v>
      </c>
      <c r="U27" s="23">
        <f t="shared" si="14"/>
        <v>1</v>
      </c>
    </row>
    <row r="28" spans="1:21" ht="15" hidden="1">
      <c r="A28" s="2" t="s">
        <v>90</v>
      </c>
      <c r="B28" s="23">
        <f aca="true" t="shared" si="15" ref="B28:U28">IF(B10="VD",$D$74,0)</f>
        <v>0</v>
      </c>
      <c r="C28" s="23">
        <f t="shared" si="15"/>
        <v>0</v>
      </c>
      <c r="D28" s="23">
        <f t="shared" si="15"/>
        <v>0</v>
      </c>
      <c r="E28" s="23">
        <f t="shared" si="15"/>
        <v>0</v>
      </c>
      <c r="F28" s="23">
        <f t="shared" si="15"/>
        <v>0</v>
      </c>
      <c r="G28" s="23">
        <f t="shared" si="15"/>
        <v>0</v>
      </c>
      <c r="H28" s="23">
        <f t="shared" si="15"/>
        <v>0</v>
      </c>
      <c r="I28" s="23">
        <f t="shared" si="15"/>
        <v>0</v>
      </c>
      <c r="J28" s="23">
        <f t="shared" si="15"/>
        <v>0</v>
      </c>
      <c r="K28" s="23">
        <f t="shared" si="15"/>
        <v>0</v>
      </c>
      <c r="L28" s="23">
        <f t="shared" si="15"/>
        <v>0</v>
      </c>
      <c r="M28" s="23">
        <f t="shared" si="15"/>
        <v>0</v>
      </c>
      <c r="N28" s="23">
        <f t="shared" si="15"/>
        <v>0</v>
      </c>
      <c r="O28" s="23">
        <f t="shared" si="15"/>
        <v>0</v>
      </c>
      <c r="P28" s="23">
        <f t="shared" si="15"/>
        <v>0</v>
      </c>
      <c r="Q28" s="23">
        <f t="shared" si="15"/>
        <v>0</v>
      </c>
      <c r="R28" s="23">
        <f t="shared" si="15"/>
        <v>0</v>
      </c>
      <c r="S28" s="23">
        <f t="shared" si="15"/>
        <v>0</v>
      </c>
      <c r="T28" s="23">
        <f t="shared" si="15"/>
        <v>0</v>
      </c>
      <c r="U28" s="23">
        <f t="shared" si="15"/>
        <v>0</v>
      </c>
    </row>
    <row r="29" spans="1:21" ht="15" hidden="1">
      <c r="A29" s="2" t="s">
        <v>91</v>
      </c>
      <c r="B29" s="23">
        <f aca="true" t="shared" si="16" ref="B29:U29">IF(B10="(VD)",$D$74,0)</f>
        <v>0</v>
      </c>
      <c r="C29" s="23">
        <f t="shared" si="16"/>
        <v>0</v>
      </c>
      <c r="D29" s="23">
        <f t="shared" si="16"/>
        <v>0</v>
      </c>
      <c r="E29" s="23">
        <f t="shared" si="16"/>
        <v>0</v>
      </c>
      <c r="F29" s="23">
        <f t="shared" si="16"/>
        <v>0</v>
      </c>
      <c r="G29" s="23">
        <f t="shared" si="16"/>
        <v>0</v>
      </c>
      <c r="H29" s="23">
        <f t="shared" si="16"/>
        <v>0</v>
      </c>
      <c r="I29" s="23">
        <f t="shared" si="16"/>
        <v>0</v>
      </c>
      <c r="J29" s="23">
        <f t="shared" si="16"/>
        <v>0</v>
      </c>
      <c r="K29" s="23">
        <f t="shared" si="16"/>
        <v>0</v>
      </c>
      <c r="L29" s="23">
        <f t="shared" si="16"/>
        <v>0</v>
      </c>
      <c r="M29" s="23">
        <f t="shared" si="16"/>
        <v>0</v>
      </c>
      <c r="N29" s="23">
        <f t="shared" si="16"/>
        <v>0</v>
      </c>
      <c r="O29" s="23">
        <f t="shared" si="16"/>
        <v>0</v>
      </c>
      <c r="P29" s="23">
        <f t="shared" si="16"/>
        <v>0</v>
      </c>
      <c r="Q29" s="23">
        <f t="shared" si="16"/>
        <v>0</v>
      </c>
      <c r="R29" s="23">
        <f t="shared" si="16"/>
        <v>0</v>
      </c>
      <c r="S29" s="23">
        <f t="shared" si="16"/>
        <v>0</v>
      </c>
      <c r="T29" s="23">
        <f t="shared" si="16"/>
        <v>0</v>
      </c>
      <c r="U29" s="23">
        <f t="shared" si="16"/>
        <v>0</v>
      </c>
    </row>
    <row r="30" spans="1:21" ht="15" hidden="1">
      <c r="A30" s="2" t="s">
        <v>92</v>
      </c>
      <c r="B30" s="23">
        <f aca="true" t="shared" si="17" ref="B30:U30">IF(B10="(STD)",$D$74,0)</f>
        <v>0</v>
      </c>
      <c r="C30" s="23">
        <f t="shared" si="17"/>
        <v>0</v>
      </c>
      <c r="D30" s="23">
        <f t="shared" si="17"/>
        <v>0</v>
      </c>
      <c r="E30" s="23">
        <f t="shared" si="17"/>
        <v>0</v>
      </c>
      <c r="F30" s="23">
        <f t="shared" si="17"/>
        <v>0</v>
      </c>
      <c r="G30" s="23">
        <f t="shared" si="17"/>
        <v>0</v>
      </c>
      <c r="H30" s="23">
        <f t="shared" si="17"/>
        <v>0</v>
      </c>
      <c r="I30" s="23">
        <f t="shared" si="17"/>
        <v>0</v>
      </c>
      <c r="J30" s="23">
        <f t="shared" si="17"/>
        <v>1</v>
      </c>
      <c r="K30" s="23">
        <f t="shared" si="17"/>
        <v>1</v>
      </c>
      <c r="L30" s="23">
        <f t="shared" si="17"/>
        <v>0</v>
      </c>
      <c r="M30" s="23">
        <f t="shared" si="17"/>
        <v>0</v>
      </c>
      <c r="N30" s="23">
        <f t="shared" si="17"/>
        <v>0</v>
      </c>
      <c r="O30" s="23">
        <f t="shared" si="17"/>
        <v>0</v>
      </c>
      <c r="P30" s="23">
        <f t="shared" si="17"/>
        <v>0</v>
      </c>
      <c r="Q30" s="23">
        <f t="shared" si="17"/>
        <v>0</v>
      </c>
      <c r="R30" s="23">
        <f t="shared" si="17"/>
        <v>0</v>
      </c>
      <c r="S30" s="23">
        <f t="shared" si="17"/>
        <v>0</v>
      </c>
      <c r="T30" s="23">
        <f t="shared" si="17"/>
        <v>0</v>
      </c>
      <c r="U30" s="23">
        <f t="shared" si="17"/>
        <v>0</v>
      </c>
    </row>
    <row r="31" spans="1:21" ht="15" hidden="1">
      <c r="A31" s="2" t="s">
        <v>93</v>
      </c>
      <c r="B31" s="23">
        <f aca="true" t="shared" si="18" ref="B31:U31">IF(B10="(SHD)",$D$74,0)</f>
        <v>0</v>
      </c>
      <c r="C31" s="23">
        <f t="shared" si="18"/>
        <v>0</v>
      </c>
      <c r="D31" s="23">
        <f t="shared" si="18"/>
        <v>0</v>
      </c>
      <c r="E31" s="23">
        <f t="shared" si="18"/>
        <v>0</v>
      </c>
      <c r="F31" s="23">
        <f t="shared" si="18"/>
        <v>0</v>
      </c>
      <c r="G31" s="23">
        <f t="shared" si="18"/>
        <v>0</v>
      </c>
      <c r="H31" s="23">
        <f t="shared" si="18"/>
        <v>0</v>
      </c>
      <c r="I31" s="23">
        <f t="shared" si="18"/>
        <v>0</v>
      </c>
      <c r="J31" s="23">
        <f t="shared" si="18"/>
        <v>0</v>
      </c>
      <c r="K31" s="23">
        <f t="shared" si="18"/>
        <v>0</v>
      </c>
      <c r="L31" s="23">
        <f t="shared" si="18"/>
        <v>0</v>
      </c>
      <c r="M31" s="23">
        <f t="shared" si="18"/>
        <v>0</v>
      </c>
      <c r="N31" s="23">
        <f t="shared" si="18"/>
        <v>0</v>
      </c>
      <c r="O31" s="23">
        <f t="shared" si="18"/>
        <v>0</v>
      </c>
      <c r="P31" s="23">
        <f t="shared" si="18"/>
        <v>0</v>
      </c>
      <c r="Q31" s="23">
        <f t="shared" si="18"/>
        <v>0</v>
      </c>
      <c r="R31" s="23">
        <f t="shared" si="18"/>
        <v>0</v>
      </c>
      <c r="S31" s="23">
        <f t="shared" si="18"/>
        <v>0</v>
      </c>
      <c r="T31" s="23">
        <f t="shared" si="18"/>
        <v>0</v>
      </c>
      <c r="U31" s="23">
        <f t="shared" si="18"/>
        <v>0</v>
      </c>
    </row>
    <row r="32" spans="1:21" ht="15" hidden="1">
      <c r="A32" s="2" t="s">
        <v>50</v>
      </c>
      <c r="B32" s="23">
        <f aca="true" t="shared" si="19" ref="B32:U32">IF(B56&gt;0,IF(ROUNDDOWN(B35,0)/2&gt;B56,B56,ROUNDDOWN(B35,0)/2),0)</f>
        <v>0</v>
      </c>
      <c r="C32" s="23">
        <f t="shared" si="19"/>
        <v>0</v>
      </c>
      <c r="D32" s="23">
        <f t="shared" si="19"/>
        <v>0</v>
      </c>
      <c r="E32" s="23">
        <f t="shared" si="19"/>
        <v>0</v>
      </c>
      <c r="F32" s="23">
        <f t="shared" si="19"/>
        <v>0</v>
      </c>
      <c r="G32" s="23">
        <f t="shared" si="19"/>
        <v>2.5</v>
      </c>
      <c r="H32" s="23">
        <f t="shared" si="19"/>
        <v>2</v>
      </c>
      <c r="I32" s="23">
        <f t="shared" si="19"/>
        <v>2</v>
      </c>
      <c r="J32" s="23">
        <f t="shared" si="19"/>
        <v>0</v>
      </c>
      <c r="K32" s="23">
        <f t="shared" si="19"/>
        <v>0</v>
      </c>
      <c r="L32" s="23">
        <f t="shared" si="19"/>
        <v>0</v>
      </c>
      <c r="M32" s="23">
        <f t="shared" si="19"/>
        <v>0</v>
      </c>
      <c r="N32" s="23">
        <f t="shared" si="19"/>
        <v>0</v>
      </c>
      <c r="O32" s="23">
        <f t="shared" si="19"/>
        <v>2</v>
      </c>
      <c r="P32" s="23">
        <f t="shared" si="19"/>
        <v>2</v>
      </c>
      <c r="Q32" s="23">
        <f t="shared" si="19"/>
        <v>0</v>
      </c>
      <c r="R32" s="23">
        <f t="shared" si="19"/>
        <v>0</v>
      </c>
      <c r="S32" s="23">
        <f t="shared" si="19"/>
        <v>1.5</v>
      </c>
      <c r="T32" s="23">
        <f t="shared" si="19"/>
        <v>0</v>
      </c>
      <c r="U32" s="23">
        <f t="shared" si="19"/>
        <v>0</v>
      </c>
    </row>
    <row r="33" spans="1:21" s="6" customFormat="1" ht="15" hidden="1">
      <c r="A33" s="6" t="s">
        <v>15</v>
      </c>
      <c r="B33" s="22">
        <f aca="true" t="shared" si="20" ref="B33:U33">SUM(B18:B32)-B20-B32</f>
        <v>7</v>
      </c>
      <c r="C33" s="22">
        <f t="shared" si="20"/>
        <v>7</v>
      </c>
      <c r="D33" s="22">
        <f t="shared" si="20"/>
        <v>7</v>
      </c>
      <c r="E33" s="22">
        <f t="shared" si="20"/>
        <v>4</v>
      </c>
      <c r="F33" s="22">
        <f t="shared" si="20"/>
        <v>4</v>
      </c>
      <c r="G33" s="22">
        <f t="shared" si="20"/>
        <v>9</v>
      </c>
      <c r="H33" s="22">
        <f t="shared" si="20"/>
        <v>5</v>
      </c>
      <c r="I33" s="22">
        <f t="shared" si="20"/>
        <v>9.5</v>
      </c>
      <c r="J33" s="22">
        <f t="shared" si="20"/>
        <v>15</v>
      </c>
      <c r="K33" s="22">
        <f t="shared" si="20"/>
        <v>16</v>
      </c>
      <c r="L33" s="22">
        <f t="shared" si="20"/>
        <v>6</v>
      </c>
      <c r="M33" s="22">
        <f t="shared" si="20"/>
        <v>5</v>
      </c>
      <c r="N33" s="22">
        <f t="shared" si="20"/>
        <v>9.5</v>
      </c>
      <c r="O33" s="22">
        <f t="shared" si="20"/>
        <v>17.5</v>
      </c>
      <c r="P33" s="22">
        <f t="shared" si="20"/>
        <v>3</v>
      </c>
      <c r="Q33" s="22">
        <f t="shared" si="20"/>
        <v>2.5</v>
      </c>
      <c r="R33" s="22">
        <f t="shared" si="20"/>
        <v>3.5</v>
      </c>
      <c r="S33" s="22">
        <f t="shared" si="20"/>
        <v>11.5</v>
      </c>
      <c r="T33" s="22">
        <f t="shared" si="20"/>
        <v>12.5</v>
      </c>
      <c r="U33" s="22">
        <f t="shared" si="20"/>
        <v>16</v>
      </c>
    </row>
    <row r="34" spans="1:21" ht="15">
      <c r="A34" s="2" t="s">
        <v>16</v>
      </c>
      <c r="C34" s="23">
        <f aca="true" t="shared" si="21" ref="C34:U34">IF(B60&lt;0,ROUND(-B60+(10*B61),1),0)</f>
        <v>0</v>
      </c>
      <c r="D34" s="23">
        <f t="shared" si="21"/>
        <v>0</v>
      </c>
      <c r="E34" s="23">
        <f t="shared" si="21"/>
        <v>0</v>
      </c>
      <c r="F34" s="23">
        <f t="shared" si="21"/>
        <v>0</v>
      </c>
      <c r="G34" s="23">
        <f t="shared" si="21"/>
        <v>0</v>
      </c>
      <c r="H34" s="23">
        <f t="shared" si="21"/>
        <v>3</v>
      </c>
      <c r="I34" s="23">
        <f t="shared" si="21"/>
        <v>4</v>
      </c>
      <c r="J34" s="23">
        <f t="shared" si="21"/>
        <v>4.5</v>
      </c>
      <c r="K34" s="23">
        <f t="shared" si="21"/>
        <v>0</v>
      </c>
      <c r="L34" s="23">
        <f t="shared" si="21"/>
        <v>0</v>
      </c>
      <c r="M34" s="23">
        <f t="shared" si="21"/>
        <v>0</v>
      </c>
      <c r="N34" s="23">
        <f t="shared" si="21"/>
        <v>4</v>
      </c>
      <c r="O34" s="23">
        <f t="shared" si="21"/>
        <v>0</v>
      </c>
      <c r="P34" s="23">
        <f t="shared" si="21"/>
        <v>0</v>
      </c>
      <c r="Q34" s="23">
        <f t="shared" si="21"/>
        <v>2</v>
      </c>
      <c r="R34" s="23">
        <f t="shared" si="21"/>
        <v>0</v>
      </c>
      <c r="S34" s="23">
        <f t="shared" si="21"/>
        <v>0</v>
      </c>
      <c r="T34" s="23">
        <f t="shared" si="21"/>
        <v>0</v>
      </c>
      <c r="U34" s="23">
        <f t="shared" si="21"/>
        <v>0</v>
      </c>
    </row>
    <row r="35" spans="1:19" ht="15">
      <c r="A35" s="2" t="s">
        <v>17</v>
      </c>
      <c r="G35" s="2">
        <v>5</v>
      </c>
      <c r="H35" s="2">
        <v>4</v>
      </c>
      <c r="I35" s="2">
        <v>4</v>
      </c>
      <c r="K35" s="2">
        <v>4</v>
      </c>
      <c r="N35" s="2">
        <v>3</v>
      </c>
      <c r="O35" s="2">
        <v>4</v>
      </c>
      <c r="P35" s="2">
        <v>4</v>
      </c>
      <c r="Q35" s="2">
        <v>3</v>
      </c>
      <c r="S35" s="2">
        <v>3</v>
      </c>
    </row>
    <row r="36" spans="1:21" ht="15" hidden="1">
      <c r="A36" s="2" t="s">
        <v>52</v>
      </c>
      <c r="B36" s="23">
        <f aca="true" t="shared" si="22" ref="B36:U36">IF(B16&gt;0,(B16),0)</f>
        <v>0</v>
      </c>
      <c r="C36" s="23">
        <f t="shared" si="22"/>
        <v>0</v>
      </c>
      <c r="D36" s="23">
        <f t="shared" si="22"/>
        <v>0</v>
      </c>
      <c r="E36" s="23">
        <f t="shared" si="22"/>
        <v>0</v>
      </c>
      <c r="F36" s="23">
        <f t="shared" si="22"/>
        <v>0</v>
      </c>
      <c r="G36" s="23">
        <f t="shared" si="22"/>
        <v>3</v>
      </c>
      <c r="H36" s="23">
        <f t="shared" si="22"/>
        <v>3</v>
      </c>
      <c r="I36" s="23">
        <f t="shared" si="22"/>
        <v>0</v>
      </c>
      <c r="J36" s="23">
        <f t="shared" si="22"/>
        <v>0</v>
      </c>
      <c r="K36" s="23">
        <f t="shared" si="22"/>
        <v>0</v>
      </c>
      <c r="L36" s="23">
        <f t="shared" si="22"/>
        <v>1</v>
      </c>
      <c r="M36" s="23">
        <f t="shared" si="22"/>
        <v>0</v>
      </c>
      <c r="N36" s="23">
        <f t="shared" si="22"/>
        <v>0</v>
      </c>
      <c r="O36" s="23">
        <f t="shared" si="22"/>
        <v>0</v>
      </c>
      <c r="P36" s="23">
        <f t="shared" si="22"/>
        <v>3</v>
      </c>
      <c r="Q36" s="23">
        <f t="shared" si="22"/>
        <v>3</v>
      </c>
      <c r="R36" s="23">
        <f t="shared" si="22"/>
        <v>0</v>
      </c>
      <c r="S36" s="23">
        <f t="shared" si="22"/>
        <v>0</v>
      </c>
      <c r="T36" s="23">
        <f t="shared" si="22"/>
        <v>0</v>
      </c>
      <c r="U36" s="23">
        <f t="shared" si="22"/>
        <v>0</v>
      </c>
    </row>
    <row r="37" spans="1:21" ht="15" hidden="1">
      <c r="A37" s="2" t="s">
        <v>57</v>
      </c>
      <c r="B37" s="23">
        <f aca="true" t="shared" si="23" ref="B37:U37">IF(B6&gt;8.5,ROUND(2*B36*0.5,0)/2,0)</f>
        <v>0</v>
      </c>
      <c r="C37" s="23">
        <f t="shared" si="23"/>
        <v>0</v>
      </c>
      <c r="D37" s="23">
        <f t="shared" si="23"/>
        <v>0</v>
      </c>
      <c r="E37" s="23">
        <f t="shared" si="23"/>
        <v>0</v>
      </c>
      <c r="F37" s="23">
        <f t="shared" si="23"/>
        <v>0</v>
      </c>
      <c r="G37" s="23">
        <f t="shared" si="23"/>
        <v>0</v>
      </c>
      <c r="H37" s="23">
        <f t="shared" si="23"/>
        <v>0</v>
      </c>
      <c r="I37" s="23">
        <f t="shared" si="23"/>
        <v>0</v>
      </c>
      <c r="J37" s="23">
        <f t="shared" si="23"/>
        <v>0</v>
      </c>
      <c r="K37" s="23">
        <f t="shared" si="23"/>
        <v>0</v>
      </c>
      <c r="L37" s="23">
        <f t="shared" si="23"/>
        <v>0</v>
      </c>
      <c r="M37" s="23">
        <f t="shared" si="23"/>
        <v>0</v>
      </c>
      <c r="N37" s="23">
        <f t="shared" si="23"/>
        <v>0</v>
      </c>
      <c r="O37" s="23">
        <f t="shared" si="23"/>
        <v>0</v>
      </c>
      <c r="P37" s="23">
        <f t="shared" si="23"/>
        <v>0</v>
      </c>
      <c r="Q37" s="23">
        <f t="shared" si="23"/>
        <v>0</v>
      </c>
      <c r="R37" s="23">
        <f t="shared" si="23"/>
        <v>0</v>
      </c>
      <c r="S37" s="23">
        <f t="shared" si="23"/>
        <v>0</v>
      </c>
      <c r="T37" s="23">
        <f t="shared" si="23"/>
        <v>0</v>
      </c>
      <c r="U37" s="23">
        <f t="shared" si="23"/>
        <v>0</v>
      </c>
    </row>
    <row r="38" spans="1:21" ht="15" hidden="1">
      <c r="A38" s="2" t="s">
        <v>58</v>
      </c>
      <c r="B38" s="23">
        <f aca="true" t="shared" si="24" ref="B38:U38">IF(B6&lt;9,IF(B6&gt;4.5,ROUND(2*B36,0)/2,0),0)</f>
        <v>0</v>
      </c>
      <c r="C38" s="23">
        <f t="shared" si="24"/>
        <v>0</v>
      </c>
      <c r="D38" s="23">
        <f t="shared" si="24"/>
        <v>0</v>
      </c>
      <c r="E38" s="23">
        <f t="shared" si="24"/>
        <v>0</v>
      </c>
      <c r="F38" s="23">
        <f t="shared" si="24"/>
        <v>0</v>
      </c>
      <c r="G38" s="23">
        <f t="shared" si="24"/>
        <v>3</v>
      </c>
      <c r="H38" s="23">
        <f t="shared" si="24"/>
        <v>3</v>
      </c>
      <c r="I38" s="23">
        <f t="shared" si="24"/>
        <v>0</v>
      </c>
      <c r="J38" s="23">
        <f t="shared" si="24"/>
        <v>0</v>
      </c>
      <c r="K38" s="23">
        <f t="shared" si="24"/>
        <v>0</v>
      </c>
      <c r="L38" s="23">
        <f t="shared" si="24"/>
        <v>1</v>
      </c>
      <c r="M38" s="23">
        <f t="shared" si="24"/>
        <v>0</v>
      </c>
      <c r="N38" s="23">
        <f t="shared" si="24"/>
        <v>0</v>
      </c>
      <c r="O38" s="23">
        <f t="shared" si="24"/>
        <v>0</v>
      </c>
      <c r="P38" s="23">
        <f t="shared" si="24"/>
        <v>3</v>
      </c>
      <c r="Q38" s="23">
        <f t="shared" si="24"/>
        <v>0</v>
      </c>
      <c r="R38" s="23">
        <f t="shared" si="24"/>
        <v>0</v>
      </c>
      <c r="S38" s="23">
        <f t="shared" si="24"/>
        <v>0</v>
      </c>
      <c r="T38" s="23">
        <f t="shared" si="24"/>
        <v>0</v>
      </c>
      <c r="U38" s="23">
        <f t="shared" si="24"/>
        <v>0</v>
      </c>
    </row>
    <row r="39" spans="1:21" ht="15" hidden="1">
      <c r="A39" s="2" t="s">
        <v>59</v>
      </c>
      <c r="B39" s="23">
        <f aca="true" t="shared" si="25" ref="B39:U39">IF(B6&lt;5,IF(B6&gt;2.5,ROUND(2*B36*1.5,0)/2,0),0)</f>
        <v>0</v>
      </c>
      <c r="C39" s="23">
        <f t="shared" si="25"/>
        <v>0</v>
      </c>
      <c r="D39" s="23">
        <f t="shared" si="25"/>
        <v>0</v>
      </c>
      <c r="E39" s="23">
        <f t="shared" si="25"/>
        <v>0</v>
      </c>
      <c r="F39" s="23">
        <f t="shared" si="25"/>
        <v>0</v>
      </c>
      <c r="G39" s="23">
        <f t="shared" si="25"/>
        <v>0</v>
      </c>
      <c r="H39" s="23">
        <f t="shared" si="25"/>
        <v>0</v>
      </c>
      <c r="I39" s="23">
        <f t="shared" si="25"/>
        <v>0</v>
      </c>
      <c r="J39" s="23">
        <f t="shared" si="25"/>
        <v>0</v>
      </c>
      <c r="K39" s="23">
        <f t="shared" si="25"/>
        <v>0</v>
      </c>
      <c r="L39" s="23">
        <f t="shared" si="25"/>
        <v>0</v>
      </c>
      <c r="M39" s="23">
        <f t="shared" si="25"/>
        <v>0</v>
      </c>
      <c r="N39" s="23">
        <f t="shared" si="25"/>
        <v>0</v>
      </c>
      <c r="O39" s="23">
        <f t="shared" si="25"/>
        <v>0</v>
      </c>
      <c r="P39" s="23">
        <f t="shared" si="25"/>
        <v>0</v>
      </c>
      <c r="Q39" s="23">
        <f t="shared" si="25"/>
        <v>4.5</v>
      </c>
      <c r="R39" s="23">
        <f t="shared" si="25"/>
        <v>0</v>
      </c>
      <c r="S39" s="23">
        <f t="shared" si="25"/>
        <v>0</v>
      </c>
      <c r="T39" s="23">
        <f t="shared" si="25"/>
        <v>0</v>
      </c>
      <c r="U39" s="23">
        <f t="shared" si="25"/>
        <v>0</v>
      </c>
    </row>
    <row r="40" spans="1:21" ht="15" hidden="1">
      <c r="A40" s="2" t="s">
        <v>60</v>
      </c>
      <c r="B40" s="23">
        <f aca="true" t="shared" si="26" ref="B40:U40">IF(B6&lt;3,IF(B6&gt;1.5,ROUND(2*B36*3,0)/2,0),0)</f>
        <v>0</v>
      </c>
      <c r="C40" s="23">
        <f t="shared" si="26"/>
        <v>0</v>
      </c>
      <c r="D40" s="23">
        <f t="shared" si="26"/>
        <v>0</v>
      </c>
      <c r="E40" s="23">
        <f t="shared" si="26"/>
        <v>0</v>
      </c>
      <c r="F40" s="23">
        <f t="shared" si="26"/>
        <v>0</v>
      </c>
      <c r="G40" s="23">
        <f t="shared" si="26"/>
        <v>0</v>
      </c>
      <c r="H40" s="23">
        <f t="shared" si="26"/>
        <v>0</v>
      </c>
      <c r="I40" s="23">
        <f t="shared" si="26"/>
        <v>0</v>
      </c>
      <c r="J40" s="23">
        <f t="shared" si="26"/>
        <v>0</v>
      </c>
      <c r="K40" s="23">
        <f t="shared" si="26"/>
        <v>0</v>
      </c>
      <c r="L40" s="23">
        <f t="shared" si="26"/>
        <v>0</v>
      </c>
      <c r="M40" s="23">
        <f t="shared" si="26"/>
        <v>0</v>
      </c>
      <c r="N40" s="23">
        <f t="shared" si="26"/>
        <v>0</v>
      </c>
      <c r="O40" s="23">
        <f t="shared" si="26"/>
        <v>0</v>
      </c>
      <c r="P40" s="23">
        <f t="shared" si="26"/>
        <v>0</v>
      </c>
      <c r="Q40" s="23">
        <f t="shared" si="26"/>
        <v>0</v>
      </c>
      <c r="R40" s="23">
        <f t="shared" si="26"/>
        <v>0</v>
      </c>
      <c r="S40" s="23">
        <f t="shared" si="26"/>
        <v>0</v>
      </c>
      <c r="T40" s="23">
        <f t="shared" si="26"/>
        <v>0</v>
      </c>
      <c r="U40" s="23">
        <f t="shared" si="26"/>
        <v>0</v>
      </c>
    </row>
    <row r="41" spans="1:21" ht="15" hidden="1">
      <c r="A41" s="2" t="s">
        <v>61</v>
      </c>
      <c r="B41" s="23">
        <f aca="true" t="shared" si="27" ref="B41:U41">IF(B6&lt;2,ROUND(2*B36*4,0)/2,0)</f>
        <v>0</v>
      </c>
      <c r="C41" s="23">
        <f t="shared" si="27"/>
        <v>0</v>
      </c>
      <c r="D41" s="23">
        <f t="shared" si="27"/>
        <v>0</v>
      </c>
      <c r="E41" s="23">
        <f t="shared" si="27"/>
        <v>0</v>
      </c>
      <c r="F41" s="23">
        <f t="shared" si="27"/>
        <v>0</v>
      </c>
      <c r="G41" s="23">
        <f t="shared" si="27"/>
        <v>0</v>
      </c>
      <c r="H41" s="23">
        <f t="shared" si="27"/>
        <v>0</v>
      </c>
      <c r="I41" s="23">
        <f t="shared" si="27"/>
        <v>0</v>
      </c>
      <c r="J41" s="23">
        <f t="shared" si="27"/>
        <v>0</v>
      </c>
      <c r="K41" s="23">
        <f t="shared" si="27"/>
        <v>0</v>
      </c>
      <c r="L41" s="23">
        <f t="shared" si="27"/>
        <v>0</v>
      </c>
      <c r="M41" s="23">
        <f t="shared" si="27"/>
        <v>0</v>
      </c>
      <c r="N41" s="23">
        <f t="shared" si="27"/>
        <v>0</v>
      </c>
      <c r="O41" s="23">
        <f t="shared" si="27"/>
        <v>0</v>
      </c>
      <c r="P41" s="23">
        <f t="shared" si="27"/>
        <v>0</v>
      </c>
      <c r="Q41" s="23">
        <f t="shared" si="27"/>
        <v>0</v>
      </c>
      <c r="R41" s="23">
        <f t="shared" si="27"/>
        <v>0</v>
      </c>
      <c r="S41" s="23">
        <f t="shared" si="27"/>
        <v>0</v>
      </c>
      <c r="T41" s="23">
        <f t="shared" si="27"/>
        <v>0</v>
      </c>
      <c r="U41" s="23">
        <f t="shared" si="27"/>
        <v>0</v>
      </c>
    </row>
    <row r="42" spans="1:21" ht="15" hidden="1">
      <c r="A42" s="2" t="s">
        <v>82</v>
      </c>
      <c r="B42" s="23">
        <f aca="true" t="shared" si="28" ref="B42:U42">IF(B10="SHC",$D$73,0)</f>
        <v>0</v>
      </c>
      <c r="C42" s="23">
        <f t="shared" si="28"/>
        <v>0</v>
      </c>
      <c r="D42" s="23">
        <f t="shared" si="28"/>
        <v>0</v>
      </c>
      <c r="E42" s="23">
        <f t="shared" si="28"/>
        <v>0</v>
      </c>
      <c r="F42" s="23">
        <f t="shared" si="28"/>
        <v>0</v>
      </c>
      <c r="G42" s="23">
        <f t="shared" si="28"/>
        <v>0</v>
      </c>
      <c r="H42" s="23">
        <f t="shared" si="28"/>
        <v>0</v>
      </c>
      <c r="I42" s="23">
        <f t="shared" si="28"/>
        <v>0</v>
      </c>
      <c r="J42" s="23">
        <f t="shared" si="28"/>
        <v>0</v>
      </c>
      <c r="K42" s="23">
        <f t="shared" si="28"/>
        <v>0</v>
      </c>
      <c r="L42" s="23">
        <f t="shared" si="28"/>
        <v>0</v>
      </c>
      <c r="M42" s="23">
        <f t="shared" si="28"/>
        <v>0</v>
      </c>
      <c r="N42" s="23">
        <f t="shared" si="28"/>
        <v>0</v>
      </c>
      <c r="O42" s="23">
        <f t="shared" si="28"/>
        <v>0</v>
      </c>
      <c r="P42" s="23">
        <f t="shared" si="28"/>
        <v>0</v>
      </c>
      <c r="Q42" s="23">
        <f t="shared" si="28"/>
        <v>0</v>
      </c>
      <c r="R42" s="23">
        <f t="shared" si="28"/>
        <v>0</v>
      </c>
      <c r="S42" s="23">
        <f t="shared" si="28"/>
        <v>0</v>
      </c>
      <c r="T42" s="23">
        <f t="shared" si="28"/>
        <v>0</v>
      </c>
      <c r="U42" s="23">
        <f t="shared" si="28"/>
        <v>0</v>
      </c>
    </row>
    <row r="43" spans="1:21" ht="15" hidden="1">
      <c r="A43" s="2" t="s">
        <v>83</v>
      </c>
      <c r="B43" s="23">
        <f aca="true" t="shared" si="29" ref="B43:U43">IF(B10="STC",$D$73,0)</f>
        <v>0</v>
      </c>
      <c r="C43" s="23">
        <f t="shared" si="29"/>
        <v>0</v>
      </c>
      <c r="D43" s="23">
        <f t="shared" si="29"/>
        <v>0</v>
      </c>
      <c r="E43" s="23">
        <f t="shared" si="29"/>
        <v>0</v>
      </c>
      <c r="F43" s="23">
        <f t="shared" si="29"/>
        <v>0</v>
      </c>
      <c r="G43" s="23">
        <f t="shared" si="29"/>
        <v>0</v>
      </c>
      <c r="H43" s="23">
        <f t="shared" si="29"/>
        <v>0</v>
      </c>
      <c r="I43" s="23">
        <f t="shared" si="29"/>
        <v>0</v>
      </c>
      <c r="J43" s="23">
        <f t="shared" si="29"/>
        <v>0</v>
      </c>
      <c r="K43" s="23">
        <f t="shared" si="29"/>
        <v>0</v>
      </c>
      <c r="L43" s="23">
        <f t="shared" si="29"/>
        <v>0</v>
      </c>
      <c r="M43" s="23">
        <f t="shared" si="29"/>
        <v>0</v>
      </c>
      <c r="N43" s="23">
        <f t="shared" si="29"/>
        <v>0</v>
      </c>
      <c r="O43" s="23">
        <f t="shared" si="29"/>
        <v>0</v>
      </c>
      <c r="P43" s="23">
        <f t="shared" si="29"/>
        <v>0</v>
      </c>
      <c r="Q43" s="23">
        <f t="shared" si="29"/>
        <v>3</v>
      </c>
      <c r="R43" s="23">
        <f t="shared" si="29"/>
        <v>0</v>
      </c>
      <c r="S43" s="23">
        <f t="shared" si="29"/>
        <v>0</v>
      </c>
      <c r="T43" s="23">
        <f t="shared" si="29"/>
        <v>0</v>
      </c>
      <c r="U43" s="23">
        <f t="shared" si="29"/>
        <v>0</v>
      </c>
    </row>
    <row r="44" spans="1:21" ht="15" hidden="1">
      <c r="A44" s="2" t="s">
        <v>84</v>
      </c>
      <c r="B44" s="23">
        <f aca="true" t="shared" si="30" ref="B44:U44">IF(B10="VC",$D$73,0)</f>
        <v>0</v>
      </c>
      <c r="C44" s="23">
        <f t="shared" si="30"/>
        <v>0</v>
      </c>
      <c r="D44" s="23">
        <f t="shared" si="30"/>
        <v>0</v>
      </c>
      <c r="E44" s="23">
        <f t="shared" si="30"/>
        <v>0</v>
      </c>
      <c r="F44" s="23">
        <f t="shared" si="30"/>
        <v>0</v>
      </c>
      <c r="G44" s="23">
        <f t="shared" si="30"/>
        <v>0</v>
      </c>
      <c r="H44" s="23">
        <f t="shared" si="30"/>
        <v>0</v>
      </c>
      <c r="I44" s="23">
        <f t="shared" si="30"/>
        <v>0</v>
      </c>
      <c r="J44" s="23">
        <f t="shared" si="30"/>
        <v>0</v>
      </c>
      <c r="K44" s="23">
        <f t="shared" si="30"/>
        <v>0</v>
      </c>
      <c r="L44" s="23">
        <f t="shared" si="30"/>
        <v>0</v>
      </c>
      <c r="M44" s="23">
        <f t="shared" si="30"/>
        <v>0</v>
      </c>
      <c r="N44" s="23">
        <f t="shared" si="30"/>
        <v>0</v>
      </c>
      <c r="O44" s="23">
        <f t="shared" si="30"/>
        <v>0</v>
      </c>
      <c r="P44" s="23">
        <f t="shared" si="30"/>
        <v>0</v>
      </c>
      <c r="Q44" s="23">
        <f t="shared" si="30"/>
        <v>0</v>
      </c>
      <c r="R44" s="23">
        <f t="shared" si="30"/>
        <v>0</v>
      </c>
      <c r="S44" s="23">
        <f t="shared" si="30"/>
        <v>0</v>
      </c>
      <c r="T44" s="23">
        <f t="shared" si="30"/>
        <v>0</v>
      </c>
      <c r="U44" s="23">
        <f t="shared" si="30"/>
        <v>0</v>
      </c>
    </row>
    <row r="45" spans="1:21" ht="15" hidden="1">
      <c r="A45" s="2" t="s">
        <v>85</v>
      </c>
      <c r="B45" s="23">
        <f aca="true" t="shared" si="31" ref="B45:U45">IF(B10="(VC)",$D$73,0)</f>
        <v>0</v>
      </c>
      <c r="C45" s="23">
        <f t="shared" si="31"/>
        <v>0</v>
      </c>
      <c r="D45" s="23">
        <f t="shared" si="31"/>
        <v>0</v>
      </c>
      <c r="E45" s="23">
        <f t="shared" si="31"/>
        <v>0</v>
      </c>
      <c r="F45" s="23">
        <f t="shared" si="31"/>
        <v>0</v>
      </c>
      <c r="G45" s="23">
        <f t="shared" si="31"/>
        <v>0</v>
      </c>
      <c r="H45" s="23">
        <f t="shared" si="31"/>
        <v>0</v>
      </c>
      <c r="I45" s="23">
        <f t="shared" si="31"/>
        <v>0</v>
      </c>
      <c r="J45" s="23">
        <f t="shared" si="31"/>
        <v>0</v>
      </c>
      <c r="K45" s="23">
        <f t="shared" si="31"/>
        <v>0</v>
      </c>
      <c r="L45" s="23">
        <f t="shared" si="31"/>
        <v>0</v>
      </c>
      <c r="M45" s="23">
        <f t="shared" si="31"/>
        <v>0</v>
      </c>
      <c r="N45" s="23">
        <f t="shared" si="31"/>
        <v>0</v>
      </c>
      <c r="O45" s="23">
        <f t="shared" si="31"/>
        <v>0</v>
      </c>
      <c r="P45" s="23">
        <f t="shared" si="31"/>
        <v>0</v>
      </c>
      <c r="Q45" s="23">
        <f t="shared" si="31"/>
        <v>0</v>
      </c>
      <c r="R45" s="23">
        <f t="shared" si="31"/>
        <v>0</v>
      </c>
      <c r="S45" s="23">
        <f t="shared" si="31"/>
        <v>0</v>
      </c>
      <c r="T45" s="23">
        <f t="shared" si="31"/>
        <v>0</v>
      </c>
      <c r="U45" s="23">
        <f t="shared" si="31"/>
        <v>0</v>
      </c>
    </row>
    <row r="46" spans="1:21" ht="15" hidden="1">
      <c r="A46" s="2" t="s">
        <v>86</v>
      </c>
      <c r="B46" s="23">
        <f aca="true" t="shared" si="32" ref="B46:U46">IF(B10="(STC)",$D$73,0)</f>
        <v>0</v>
      </c>
      <c r="C46" s="23">
        <f t="shared" si="32"/>
        <v>0</v>
      </c>
      <c r="D46" s="23">
        <f t="shared" si="32"/>
        <v>0</v>
      </c>
      <c r="E46" s="23">
        <f t="shared" si="32"/>
        <v>0</v>
      </c>
      <c r="F46" s="23">
        <f t="shared" si="32"/>
        <v>0</v>
      </c>
      <c r="G46" s="23">
        <f t="shared" si="32"/>
        <v>0</v>
      </c>
      <c r="H46" s="23">
        <f t="shared" si="32"/>
        <v>3</v>
      </c>
      <c r="I46" s="23">
        <f t="shared" si="32"/>
        <v>0</v>
      </c>
      <c r="J46" s="23">
        <f t="shared" si="32"/>
        <v>0</v>
      </c>
      <c r="K46" s="23">
        <f t="shared" si="32"/>
        <v>0</v>
      </c>
      <c r="L46" s="23">
        <f t="shared" si="32"/>
        <v>0</v>
      </c>
      <c r="M46" s="23">
        <f t="shared" si="32"/>
        <v>0</v>
      </c>
      <c r="N46" s="23">
        <f t="shared" si="32"/>
        <v>0</v>
      </c>
      <c r="O46" s="23">
        <f t="shared" si="32"/>
        <v>0</v>
      </c>
      <c r="P46" s="23">
        <f t="shared" si="32"/>
        <v>0</v>
      </c>
      <c r="Q46" s="23">
        <f t="shared" si="32"/>
        <v>0</v>
      </c>
      <c r="R46" s="23">
        <f t="shared" si="32"/>
        <v>0</v>
      </c>
      <c r="S46" s="23">
        <f t="shared" si="32"/>
        <v>0</v>
      </c>
      <c r="T46" s="23">
        <f t="shared" si="32"/>
        <v>0</v>
      </c>
      <c r="U46" s="23">
        <f t="shared" si="32"/>
        <v>0</v>
      </c>
    </row>
    <row r="47" spans="1:21" ht="15" hidden="1">
      <c r="A47" s="2" t="s">
        <v>87</v>
      </c>
      <c r="B47" s="23">
        <f aca="true" t="shared" si="33" ref="B47:U47">IF(B10="(SHC)",$D$73,0)</f>
        <v>0</v>
      </c>
      <c r="C47" s="23">
        <f t="shared" si="33"/>
        <v>0</v>
      </c>
      <c r="D47" s="23">
        <f t="shared" si="33"/>
        <v>0</v>
      </c>
      <c r="E47" s="23">
        <f t="shared" si="33"/>
        <v>0</v>
      </c>
      <c r="F47" s="23">
        <f t="shared" si="33"/>
        <v>0</v>
      </c>
      <c r="G47" s="23">
        <f t="shared" si="33"/>
        <v>0</v>
      </c>
      <c r="H47" s="23">
        <f t="shared" si="33"/>
        <v>0</v>
      </c>
      <c r="I47" s="23">
        <f t="shared" si="33"/>
        <v>0</v>
      </c>
      <c r="J47" s="23">
        <f t="shared" si="33"/>
        <v>0</v>
      </c>
      <c r="K47" s="23">
        <f t="shared" si="33"/>
        <v>0</v>
      </c>
      <c r="L47" s="23">
        <f t="shared" si="33"/>
        <v>0</v>
      </c>
      <c r="M47" s="23">
        <f t="shared" si="33"/>
        <v>0</v>
      </c>
      <c r="N47" s="23">
        <f t="shared" si="33"/>
        <v>0</v>
      </c>
      <c r="O47" s="23">
        <f t="shared" si="33"/>
        <v>0</v>
      </c>
      <c r="P47" s="23">
        <f t="shared" si="33"/>
        <v>0</v>
      </c>
      <c r="Q47" s="23">
        <f t="shared" si="33"/>
        <v>0</v>
      </c>
      <c r="R47" s="23">
        <f t="shared" si="33"/>
        <v>0</v>
      </c>
      <c r="S47" s="23">
        <f t="shared" si="33"/>
        <v>0</v>
      </c>
      <c r="T47" s="23">
        <f t="shared" si="33"/>
        <v>0</v>
      </c>
      <c r="U47" s="23">
        <f t="shared" si="33"/>
        <v>0</v>
      </c>
    </row>
    <row r="48" spans="1:21" ht="15" hidden="1">
      <c r="A48" s="2" t="s">
        <v>49</v>
      </c>
      <c r="B48" s="23">
        <f aca="true" t="shared" si="34" ref="B48:U48">IF(B10="(I)",IF(B16&gt;-1,3,0),0)</f>
        <v>0</v>
      </c>
      <c r="C48" s="23">
        <f t="shared" si="34"/>
        <v>0</v>
      </c>
      <c r="D48" s="23">
        <f t="shared" si="34"/>
        <v>0</v>
      </c>
      <c r="E48" s="23">
        <f t="shared" si="34"/>
        <v>0</v>
      </c>
      <c r="F48" s="23">
        <f t="shared" si="34"/>
        <v>0</v>
      </c>
      <c r="G48" s="23">
        <f t="shared" si="34"/>
        <v>0</v>
      </c>
      <c r="H48" s="23">
        <f t="shared" si="34"/>
        <v>0</v>
      </c>
      <c r="I48" s="23">
        <f t="shared" si="34"/>
        <v>0</v>
      </c>
      <c r="J48" s="23">
        <f t="shared" si="34"/>
        <v>0</v>
      </c>
      <c r="K48" s="23">
        <f t="shared" si="34"/>
        <v>0</v>
      </c>
      <c r="L48" s="23">
        <f t="shared" si="34"/>
        <v>0</v>
      </c>
      <c r="M48" s="23">
        <f t="shared" si="34"/>
        <v>0</v>
      </c>
      <c r="N48" s="23">
        <f t="shared" si="34"/>
        <v>0</v>
      </c>
      <c r="O48" s="23">
        <f t="shared" si="34"/>
        <v>0</v>
      </c>
      <c r="P48" s="23">
        <f t="shared" si="34"/>
        <v>0</v>
      </c>
      <c r="Q48" s="23">
        <f t="shared" si="34"/>
        <v>0</v>
      </c>
      <c r="R48" s="23">
        <f t="shared" si="34"/>
        <v>0</v>
      </c>
      <c r="S48" s="23">
        <f t="shared" si="34"/>
        <v>0</v>
      </c>
      <c r="T48" s="23">
        <f t="shared" si="34"/>
        <v>0</v>
      </c>
      <c r="U48" s="23">
        <f t="shared" si="34"/>
        <v>0</v>
      </c>
    </row>
    <row r="49" spans="1:21" ht="15" hidden="1">
      <c r="A49" s="2" t="s">
        <v>96</v>
      </c>
      <c r="B49" s="23">
        <f aca="true" t="shared" si="35" ref="B49:U49">IF(B10="(SHC)",IF(B16&gt;-1,3,0),0)</f>
        <v>0</v>
      </c>
      <c r="C49" s="23">
        <f t="shared" si="35"/>
        <v>0</v>
      </c>
      <c r="D49" s="23">
        <f t="shared" si="35"/>
        <v>0</v>
      </c>
      <c r="E49" s="23">
        <f t="shared" si="35"/>
        <v>0</v>
      </c>
      <c r="F49" s="23">
        <f t="shared" si="35"/>
        <v>0</v>
      </c>
      <c r="G49" s="23">
        <f t="shared" si="35"/>
        <v>0</v>
      </c>
      <c r="H49" s="23">
        <f t="shared" si="35"/>
        <v>0</v>
      </c>
      <c r="I49" s="23">
        <f t="shared" si="35"/>
        <v>0</v>
      </c>
      <c r="J49" s="23">
        <f t="shared" si="35"/>
        <v>0</v>
      </c>
      <c r="K49" s="23">
        <f t="shared" si="35"/>
        <v>0</v>
      </c>
      <c r="L49" s="23">
        <f t="shared" si="35"/>
        <v>0</v>
      </c>
      <c r="M49" s="23">
        <f t="shared" si="35"/>
        <v>0</v>
      </c>
      <c r="N49" s="23">
        <f t="shared" si="35"/>
        <v>0</v>
      </c>
      <c r="O49" s="23">
        <f t="shared" si="35"/>
        <v>0</v>
      </c>
      <c r="P49" s="23">
        <f t="shared" si="35"/>
        <v>0</v>
      </c>
      <c r="Q49" s="23">
        <f t="shared" si="35"/>
        <v>0</v>
      </c>
      <c r="R49" s="23">
        <f t="shared" si="35"/>
        <v>0</v>
      </c>
      <c r="S49" s="23">
        <f t="shared" si="35"/>
        <v>0</v>
      </c>
      <c r="T49" s="23">
        <f t="shared" si="35"/>
        <v>0</v>
      </c>
      <c r="U49" s="23">
        <f t="shared" si="35"/>
        <v>0</v>
      </c>
    </row>
    <row r="50" spans="1:21" ht="15" hidden="1">
      <c r="A50" s="2" t="s">
        <v>97</v>
      </c>
      <c r="B50" s="23">
        <f aca="true" t="shared" si="36" ref="B50:U50">IF(B10="(STC)",IF(B16&gt;-1,3,0),0)</f>
        <v>0</v>
      </c>
      <c r="C50" s="23">
        <f t="shared" si="36"/>
        <v>0</v>
      </c>
      <c r="D50" s="23">
        <f t="shared" si="36"/>
        <v>0</v>
      </c>
      <c r="E50" s="23">
        <f t="shared" si="36"/>
        <v>0</v>
      </c>
      <c r="F50" s="23">
        <f t="shared" si="36"/>
        <v>0</v>
      </c>
      <c r="G50" s="23">
        <f t="shared" si="36"/>
        <v>0</v>
      </c>
      <c r="H50" s="23">
        <f t="shared" si="36"/>
        <v>3</v>
      </c>
      <c r="I50" s="23">
        <f t="shared" si="36"/>
        <v>0</v>
      </c>
      <c r="J50" s="23">
        <f t="shared" si="36"/>
        <v>0</v>
      </c>
      <c r="K50" s="23">
        <f t="shared" si="36"/>
        <v>0</v>
      </c>
      <c r="L50" s="23">
        <f t="shared" si="36"/>
        <v>0</v>
      </c>
      <c r="M50" s="23">
        <f t="shared" si="36"/>
        <v>0</v>
      </c>
      <c r="N50" s="23">
        <f t="shared" si="36"/>
        <v>0</v>
      </c>
      <c r="O50" s="23">
        <f t="shared" si="36"/>
        <v>0</v>
      </c>
      <c r="P50" s="23">
        <f t="shared" si="36"/>
        <v>0</v>
      </c>
      <c r="Q50" s="23">
        <f t="shared" si="36"/>
        <v>0</v>
      </c>
      <c r="R50" s="23">
        <f t="shared" si="36"/>
        <v>0</v>
      </c>
      <c r="S50" s="23">
        <f t="shared" si="36"/>
        <v>0</v>
      </c>
      <c r="T50" s="23">
        <f t="shared" si="36"/>
        <v>0</v>
      </c>
      <c r="U50" s="23">
        <f t="shared" si="36"/>
        <v>0</v>
      </c>
    </row>
    <row r="51" spans="1:21" ht="15" hidden="1">
      <c r="A51" s="2" t="s">
        <v>98</v>
      </c>
      <c r="B51" s="23">
        <f aca="true" t="shared" si="37" ref="B51:U51">IF(B10="(SHD)",IF(B16&gt;-1,3,0),0)</f>
        <v>0</v>
      </c>
      <c r="C51" s="23">
        <f t="shared" si="37"/>
        <v>0</v>
      </c>
      <c r="D51" s="23">
        <f t="shared" si="37"/>
        <v>0</v>
      </c>
      <c r="E51" s="23">
        <f t="shared" si="37"/>
        <v>0</v>
      </c>
      <c r="F51" s="23">
        <f t="shared" si="37"/>
        <v>0</v>
      </c>
      <c r="G51" s="23">
        <f t="shared" si="37"/>
        <v>0</v>
      </c>
      <c r="H51" s="23">
        <f t="shared" si="37"/>
        <v>0</v>
      </c>
      <c r="I51" s="23">
        <f t="shared" si="37"/>
        <v>0</v>
      </c>
      <c r="J51" s="23">
        <f t="shared" si="37"/>
        <v>0</v>
      </c>
      <c r="K51" s="23">
        <f t="shared" si="37"/>
        <v>0</v>
      </c>
      <c r="L51" s="23">
        <f t="shared" si="37"/>
        <v>0</v>
      </c>
      <c r="M51" s="23">
        <f t="shared" si="37"/>
        <v>0</v>
      </c>
      <c r="N51" s="23">
        <f t="shared" si="37"/>
        <v>0</v>
      </c>
      <c r="O51" s="23">
        <f t="shared" si="37"/>
        <v>0</v>
      </c>
      <c r="P51" s="23">
        <f t="shared" si="37"/>
        <v>0</v>
      </c>
      <c r="Q51" s="23">
        <f t="shared" si="37"/>
        <v>0</v>
      </c>
      <c r="R51" s="23">
        <f t="shared" si="37"/>
        <v>0</v>
      </c>
      <c r="S51" s="23">
        <f t="shared" si="37"/>
        <v>0</v>
      </c>
      <c r="T51" s="23">
        <f t="shared" si="37"/>
        <v>0</v>
      </c>
      <c r="U51" s="23">
        <f t="shared" si="37"/>
        <v>0</v>
      </c>
    </row>
    <row r="52" spans="1:21" ht="15" hidden="1">
      <c r="A52" s="2" t="s">
        <v>99</v>
      </c>
      <c r="B52" s="23">
        <f aca="true" t="shared" si="38" ref="B52:U52">IF(B10="(STD)",IF(B16&gt;-1,3,0),0)</f>
        <v>0</v>
      </c>
      <c r="C52" s="23">
        <f t="shared" si="38"/>
        <v>0</v>
      </c>
      <c r="D52" s="23">
        <f t="shared" si="38"/>
        <v>0</v>
      </c>
      <c r="E52" s="23">
        <f t="shared" si="38"/>
        <v>0</v>
      </c>
      <c r="F52" s="23">
        <f t="shared" si="38"/>
        <v>0</v>
      </c>
      <c r="G52" s="23">
        <f t="shared" si="38"/>
        <v>0</v>
      </c>
      <c r="H52" s="23">
        <f t="shared" si="38"/>
        <v>0</v>
      </c>
      <c r="I52" s="23">
        <f t="shared" si="38"/>
        <v>0</v>
      </c>
      <c r="J52" s="23">
        <f t="shared" si="38"/>
        <v>0</v>
      </c>
      <c r="K52" s="23">
        <f t="shared" si="38"/>
        <v>0</v>
      </c>
      <c r="L52" s="23">
        <f t="shared" si="38"/>
        <v>0</v>
      </c>
      <c r="M52" s="23">
        <f t="shared" si="38"/>
        <v>0</v>
      </c>
      <c r="N52" s="23">
        <f t="shared" si="38"/>
        <v>0</v>
      </c>
      <c r="O52" s="23">
        <f t="shared" si="38"/>
        <v>0</v>
      </c>
      <c r="P52" s="23">
        <f t="shared" si="38"/>
        <v>0</v>
      </c>
      <c r="Q52" s="23">
        <f t="shared" si="38"/>
        <v>0</v>
      </c>
      <c r="R52" s="23">
        <f t="shared" si="38"/>
        <v>0</v>
      </c>
      <c r="S52" s="23">
        <f t="shared" si="38"/>
        <v>0</v>
      </c>
      <c r="T52" s="23">
        <f t="shared" si="38"/>
        <v>0</v>
      </c>
      <c r="U52" s="23">
        <f t="shared" si="38"/>
        <v>0</v>
      </c>
    </row>
    <row r="53" spans="1:21" ht="15" hidden="1">
      <c r="A53" s="2" t="s">
        <v>94</v>
      </c>
      <c r="B53" s="23">
        <f aca="true" t="shared" si="39" ref="B53:U53">IF(B10="(SHC)",IF(B12&gt;0,B12*2,0),0)</f>
        <v>0</v>
      </c>
      <c r="C53" s="23">
        <f t="shared" si="39"/>
        <v>0</v>
      </c>
      <c r="D53" s="23">
        <f t="shared" si="39"/>
        <v>0</v>
      </c>
      <c r="E53" s="23">
        <f t="shared" si="39"/>
        <v>0</v>
      </c>
      <c r="F53" s="23">
        <f t="shared" si="39"/>
        <v>0</v>
      </c>
      <c r="G53" s="23">
        <f t="shared" si="39"/>
        <v>0</v>
      </c>
      <c r="H53" s="23">
        <f t="shared" si="39"/>
        <v>0</v>
      </c>
      <c r="I53" s="23">
        <f t="shared" si="39"/>
        <v>0</v>
      </c>
      <c r="J53" s="23">
        <f t="shared" si="39"/>
        <v>0</v>
      </c>
      <c r="K53" s="23">
        <f t="shared" si="39"/>
        <v>0</v>
      </c>
      <c r="L53" s="23">
        <f t="shared" si="39"/>
        <v>0</v>
      </c>
      <c r="M53" s="23">
        <f t="shared" si="39"/>
        <v>0</v>
      </c>
      <c r="N53" s="23">
        <f t="shared" si="39"/>
        <v>0</v>
      </c>
      <c r="O53" s="23">
        <f t="shared" si="39"/>
        <v>0</v>
      </c>
      <c r="P53" s="23">
        <f t="shared" si="39"/>
        <v>0</v>
      </c>
      <c r="Q53" s="23">
        <f t="shared" si="39"/>
        <v>0</v>
      </c>
      <c r="R53" s="23">
        <f t="shared" si="39"/>
        <v>0</v>
      </c>
      <c r="S53" s="23">
        <f t="shared" si="39"/>
        <v>0</v>
      </c>
      <c r="T53" s="23">
        <f t="shared" si="39"/>
        <v>0</v>
      </c>
      <c r="U53" s="23">
        <f t="shared" si="39"/>
        <v>0</v>
      </c>
    </row>
    <row r="54" spans="1:21" ht="15" hidden="1">
      <c r="A54" s="2" t="s">
        <v>95</v>
      </c>
      <c r="B54" s="23">
        <f aca="true" t="shared" si="40" ref="B54:U54">IF(B10="(SHC)",IF(B12&gt;0,B12*2,0),0)</f>
        <v>0</v>
      </c>
      <c r="C54" s="23">
        <f t="shared" si="40"/>
        <v>0</v>
      </c>
      <c r="D54" s="23">
        <f t="shared" si="40"/>
        <v>0</v>
      </c>
      <c r="E54" s="23">
        <f t="shared" si="40"/>
        <v>0</v>
      </c>
      <c r="F54" s="23">
        <f t="shared" si="40"/>
        <v>0</v>
      </c>
      <c r="G54" s="23">
        <f t="shared" si="40"/>
        <v>0</v>
      </c>
      <c r="H54" s="23">
        <f t="shared" si="40"/>
        <v>0</v>
      </c>
      <c r="I54" s="23">
        <f t="shared" si="40"/>
        <v>0</v>
      </c>
      <c r="J54" s="23">
        <f t="shared" si="40"/>
        <v>0</v>
      </c>
      <c r="K54" s="23">
        <f t="shared" si="40"/>
        <v>0</v>
      </c>
      <c r="L54" s="23">
        <f t="shared" si="40"/>
        <v>0</v>
      </c>
      <c r="M54" s="23">
        <f t="shared" si="40"/>
        <v>0</v>
      </c>
      <c r="N54" s="23">
        <f t="shared" si="40"/>
        <v>0</v>
      </c>
      <c r="O54" s="23">
        <f t="shared" si="40"/>
        <v>0</v>
      </c>
      <c r="P54" s="23">
        <f t="shared" si="40"/>
        <v>0</v>
      </c>
      <c r="Q54" s="23">
        <f t="shared" si="40"/>
        <v>0</v>
      </c>
      <c r="R54" s="23">
        <f t="shared" si="40"/>
        <v>0</v>
      </c>
      <c r="S54" s="23">
        <f t="shared" si="40"/>
        <v>0</v>
      </c>
      <c r="T54" s="23">
        <f t="shared" si="40"/>
        <v>0</v>
      </c>
      <c r="U54" s="23">
        <f t="shared" si="40"/>
        <v>0</v>
      </c>
    </row>
    <row r="55" ht="15">
      <c r="A55" s="2" t="s">
        <v>46</v>
      </c>
    </row>
    <row r="56" spans="1:19" ht="15">
      <c r="A56" s="2" t="s">
        <v>18</v>
      </c>
      <c r="G56" s="2">
        <v>4</v>
      </c>
      <c r="H56" s="2">
        <v>8</v>
      </c>
      <c r="I56" s="2">
        <v>6</v>
      </c>
      <c r="J56" s="2">
        <v>1.5</v>
      </c>
      <c r="L56" s="2">
        <v>15</v>
      </c>
      <c r="M56" s="2">
        <v>3</v>
      </c>
      <c r="O56" s="2">
        <v>8</v>
      </c>
      <c r="P56" s="2">
        <v>8</v>
      </c>
      <c r="S56" s="2">
        <v>3</v>
      </c>
    </row>
    <row r="57" spans="1:13" ht="15">
      <c r="A57" s="2" t="s">
        <v>19</v>
      </c>
      <c r="K57" s="2">
        <v>6</v>
      </c>
      <c r="M57" s="2">
        <v>6</v>
      </c>
    </row>
    <row r="58" s="6" customFormat="1" ht="15">
      <c r="A58" s="6" t="s">
        <v>20</v>
      </c>
    </row>
    <row r="59" spans="1:21" s="6" customFormat="1" ht="15" hidden="1">
      <c r="A59" s="6" t="s">
        <v>21</v>
      </c>
      <c r="B59" s="22">
        <f aca="true" t="shared" si="41" ref="B59:U59">SUM(B34:B58)-B36</f>
        <v>0</v>
      </c>
      <c r="C59" s="22">
        <f t="shared" si="41"/>
        <v>0</v>
      </c>
      <c r="D59" s="22">
        <f t="shared" si="41"/>
        <v>0</v>
      </c>
      <c r="E59" s="22">
        <f t="shared" si="41"/>
        <v>0</v>
      </c>
      <c r="F59" s="22">
        <f t="shared" si="41"/>
        <v>0</v>
      </c>
      <c r="G59" s="22">
        <f t="shared" si="41"/>
        <v>12</v>
      </c>
      <c r="H59" s="22">
        <f t="shared" si="41"/>
        <v>24</v>
      </c>
      <c r="I59" s="22">
        <f t="shared" si="41"/>
        <v>14</v>
      </c>
      <c r="J59" s="22">
        <f t="shared" si="41"/>
        <v>6</v>
      </c>
      <c r="K59" s="22">
        <f t="shared" si="41"/>
        <v>10</v>
      </c>
      <c r="L59" s="22">
        <f t="shared" si="41"/>
        <v>16</v>
      </c>
      <c r="M59" s="22">
        <f t="shared" si="41"/>
        <v>9</v>
      </c>
      <c r="N59" s="22">
        <f t="shared" si="41"/>
        <v>7</v>
      </c>
      <c r="O59" s="22">
        <f t="shared" si="41"/>
        <v>12</v>
      </c>
      <c r="P59" s="22">
        <f t="shared" si="41"/>
        <v>15</v>
      </c>
      <c r="Q59" s="22">
        <f t="shared" si="41"/>
        <v>12.5</v>
      </c>
      <c r="R59" s="22">
        <f t="shared" si="41"/>
        <v>0</v>
      </c>
      <c r="S59" s="22">
        <f t="shared" si="41"/>
        <v>6</v>
      </c>
      <c r="T59" s="22">
        <f t="shared" si="41"/>
        <v>0</v>
      </c>
      <c r="U59" s="22">
        <f t="shared" si="41"/>
        <v>0</v>
      </c>
    </row>
    <row r="60" spans="1:21" ht="15" hidden="1">
      <c r="A60" s="2" t="s">
        <v>22</v>
      </c>
      <c r="B60" s="23">
        <f aca="true" t="shared" si="42" ref="B60:U60">B33-B59</f>
        <v>7</v>
      </c>
      <c r="C60" s="23">
        <f t="shared" si="42"/>
        <v>7</v>
      </c>
      <c r="D60" s="23">
        <f t="shared" si="42"/>
        <v>7</v>
      </c>
      <c r="E60" s="23">
        <f t="shared" si="42"/>
        <v>4</v>
      </c>
      <c r="F60" s="23">
        <f t="shared" si="42"/>
        <v>4</v>
      </c>
      <c r="G60" s="23">
        <f t="shared" si="42"/>
        <v>-3</v>
      </c>
      <c r="H60" s="23">
        <f t="shared" si="42"/>
        <v>-19</v>
      </c>
      <c r="I60" s="23">
        <f t="shared" si="42"/>
        <v>-4.5</v>
      </c>
      <c r="J60" s="23">
        <f t="shared" si="42"/>
        <v>9</v>
      </c>
      <c r="K60" s="23">
        <f t="shared" si="42"/>
        <v>6</v>
      </c>
      <c r="L60" s="23">
        <f t="shared" si="42"/>
        <v>-10</v>
      </c>
      <c r="M60" s="23">
        <f t="shared" si="42"/>
        <v>-4</v>
      </c>
      <c r="N60" s="23">
        <f t="shared" si="42"/>
        <v>2.5</v>
      </c>
      <c r="O60" s="23">
        <f t="shared" si="42"/>
        <v>5.5</v>
      </c>
      <c r="P60" s="23">
        <f t="shared" si="42"/>
        <v>-12</v>
      </c>
      <c r="Q60" s="23">
        <f t="shared" si="42"/>
        <v>-10</v>
      </c>
      <c r="R60" s="23">
        <f t="shared" si="42"/>
        <v>3.5</v>
      </c>
      <c r="S60" s="23">
        <f t="shared" si="42"/>
        <v>5.5</v>
      </c>
      <c r="T60" s="23">
        <f t="shared" si="42"/>
        <v>12.5</v>
      </c>
      <c r="U60" s="23">
        <f t="shared" si="42"/>
        <v>16</v>
      </c>
    </row>
    <row r="61" spans="1:21" ht="15">
      <c r="A61" s="2" t="s">
        <v>23</v>
      </c>
      <c r="B61" s="13">
        <f aca="true" t="shared" si="43" ref="B61:U61">ROUNDDOWN(B60/5,0)/2</f>
        <v>0.5</v>
      </c>
      <c r="C61" s="13">
        <f t="shared" si="43"/>
        <v>0.5</v>
      </c>
      <c r="D61" s="13">
        <f t="shared" si="43"/>
        <v>0.5</v>
      </c>
      <c r="E61" s="13">
        <f t="shared" si="43"/>
        <v>0</v>
      </c>
      <c r="F61" s="13">
        <f t="shared" si="43"/>
        <v>0</v>
      </c>
      <c r="G61" s="13">
        <f t="shared" si="43"/>
        <v>0</v>
      </c>
      <c r="H61" s="13">
        <f t="shared" si="43"/>
        <v>-1.5</v>
      </c>
      <c r="I61" s="13">
        <f t="shared" si="43"/>
        <v>0</v>
      </c>
      <c r="J61" s="13">
        <f t="shared" si="43"/>
        <v>0.5</v>
      </c>
      <c r="K61" s="13">
        <f t="shared" si="43"/>
        <v>0.5</v>
      </c>
      <c r="L61" s="13">
        <f t="shared" si="43"/>
        <v>-1</v>
      </c>
      <c r="M61" s="13">
        <f t="shared" si="43"/>
        <v>0</v>
      </c>
      <c r="N61" s="13">
        <f t="shared" si="43"/>
        <v>0</v>
      </c>
      <c r="O61" s="13">
        <f t="shared" si="43"/>
        <v>0.5</v>
      </c>
      <c r="P61" s="13">
        <f t="shared" si="43"/>
        <v>-1</v>
      </c>
      <c r="Q61" s="13">
        <f t="shared" si="43"/>
        <v>-1</v>
      </c>
      <c r="R61" s="13">
        <f t="shared" si="43"/>
        <v>0</v>
      </c>
      <c r="S61" s="13">
        <f t="shared" si="43"/>
        <v>0.5</v>
      </c>
      <c r="T61" s="13">
        <f t="shared" si="43"/>
        <v>1</v>
      </c>
      <c r="U61" s="13">
        <f t="shared" si="43"/>
        <v>1.5</v>
      </c>
    </row>
    <row r="62" ht="15"/>
    <row r="63" spans="2:17" ht="15">
      <c r="B63" s="24" t="s">
        <v>48</v>
      </c>
      <c r="C63" s="25" t="s">
        <v>63</v>
      </c>
      <c r="D63" s="25" t="s">
        <v>64</v>
      </c>
      <c r="E63" s="25" t="s">
        <v>65</v>
      </c>
      <c r="F63" s="26" t="s">
        <v>34</v>
      </c>
      <c r="G63" s="27" t="s">
        <v>35</v>
      </c>
      <c r="I63" s="24" t="s">
        <v>66</v>
      </c>
      <c r="J63" s="26"/>
      <c r="K63" s="27"/>
      <c r="M63" s="9" t="s">
        <v>28</v>
      </c>
      <c r="N63" s="28"/>
      <c r="O63" s="28"/>
      <c r="P63" s="28"/>
      <c r="Q63" s="28"/>
    </row>
    <row r="64" spans="2:17" ht="15">
      <c r="B64" s="29"/>
      <c r="C64" s="28"/>
      <c r="F64" s="28"/>
      <c r="G64" s="30">
        <v>2</v>
      </c>
      <c r="I64" s="29" t="s">
        <v>119</v>
      </c>
      <c r="J64" s="28"/>
      <c r="K64" s="30"/>
      <c r="M64" s="28" t="s">
        <v>29</v>
      </c>
      <c r="N64" s="28"/>
      <c r="O64" s="28"/>
      <c r="Q64" s="28">
        <v>2</v>
      </c>
    </row>
    <row r="65" spans="2:17" ht="15">
      <c r="B65" s="29"/>
      <c r="C65" s="28"/>
      <c r="F65" s="28"/>
      <c r="G65" s="30">
        <v>2</v>
      </c>
      <c r="I65" s="31"/>
      <c r="J65" s="6"/>
      <c r="K65" s="32"/>
      <c r="M65" s="28" t="s">
        <v>30</v>
      </c>
      <c r="N65" s="33"/>
      <c r="O65" s="8"/>
      <c r="Q65" s="28">
        <v>10</v>
      </c>
    </row>
    <row r="66" spans="2:17" ht="15">
      <c r="B66" s="29"/>
      <c r="C66" s="28"/>
      <c r="F66" s="28"/>
      <c r="G66" s="30"/>
      <c r="M66" s="2" t="s">
        <v>31</v>
      </c>
      <c r="Q66" s="2">
        <v>12.7</v>
      </c>
    </row>
    <row r="67" spans="2:17" ht="15">
      <c r="B67" s="29"/>
      <c r="C67" s="28"/>
      <c r="F67" s="28"/>
      <c r="G67" s="30"/>
      <c r="M67" s="2" t="s">
        <v>32</v>
      </c>
      <c r="Q67" s="23">
        <f>ROUND(((Q64^2)+((Q69/3)^2))^0.5,0)</f>
        <v>9</v>
      </c>
    </row>
    <row r="68" spans="2:7" ht="15">
      <c r="B68" s="29"/>
      <c r="C68" s="28"/>
      <c r="F68" s="28"/>
      <c r="G68" s="30"/>
    </row>
    <row r="69" spans="2:17" ht="15">
      <c r="B69" s="29"/>
      <c r="C69" s="28"/>
      <c r="F69" s="28"/>
      <c r="G69" s="30"/>
      <c r="M69" s="2" t="s">
        <v>33</v>
      </c>
      <c r="Q69" s="23">
        <f>ABS(Q65-Q66)*10</f>
        <v>26.999999999999993</v>
      </c>
    </row>
    <row r="70" spans="2:7" ht="15">
      <c r="B70" s="31" t="s">
        <v>47</v>
      </c>
      <c r="C70" s="10">
        <f>SUM(C64:C69)</f>
        <v>0</v>
      </c>
      <c r="D70" s="10">
        <f>SUM(D64:D69)</f>
        <v>0</v>
      </c>
      <c r="E70" s="10">
        <f>SUM(E64:E69)</f>
        <v>0</v>
      </c>
      <c r="F70" s="6"/>
      <c r="G70" s="32"/>
    </row>
    <row r="72" spans="11:16" ht="15">
      <c r="K72" s="28"/>
      <c r="L72" s="28"/>
      <c r="M72" s="28"/>
      <c r="N72" s="28"/>
      <c r="O72" s="28"/>
      <c r="P72" s="28"/>
    </row>
    <row r="73" spans="2:16" ht="15">
      <c r="B73" s="2" t="s">
        <v>80</v>
      </c>
      <c r="D73" s="12">
        <v>3</v>
      </c>
      <c r="K73" s="28"/>
      <c r="L73" s="28"/>
      <c r="M73" s="28"/>
      <c r="N73" s="28"/>
      <c r="O73" s="28"/>
      <c r="P73" s="28"/>
    </row>
    <row r="74" spans="2:16" ht="15">
      <c r="B74" s="2" t="s">
        <v>81</v>
      </c>
      <c r="D74" s="12">
        <v>1</v>
      </c>
      <c r="K74" s="28"/>
      <c r="L74" s="28"/>
      <c r="M74" s="28"/>
      <c r="N74" s="28"/>
      <c r="O74" s="28"/>
      <c r="P74" s="28"/>
    </row>
    <row r="75" spans="8:16" ht="15">
      <c r="H75" s="28"/>
      <c r="I75" s="28"/>
      <c r="J75" s="28"/>
      <c r="K75" s="28"/>
      <c r="L75" s="28"/>
      <c r="M75" s="28"/>
      <c r="N75" s="28"/>
      <c r="O75" s="28"/>
      <c r="P75" s="28"/>
    </row>
    <row r="76" spans="8:16" ht="15">
      <c r="H76" s="28"/>
      <c r="I76" s="28"/>
      <c r="J76" s="28"/>
      <c r="K76" s="28"/>
      <c r="L76" s="28"/>
      <c r="M76" s="28"/>
      <c r="N76" s="28"/>
      <c r="O76" s="28"/>
      <c r="P76" s="28"/>
    </row>
    <row r="77" spans="8:16" ht="15">
      <c r="H77" s="28"/>
      <c r="I77" s="28"/>
      <c r="J77" s="28"/>
      <c r="K77" s="28"/>
      <c r="L77" s="28"/>
      <c r="M77" s="28"/>
      <c r="N77" s="28"/>
      <c r="O77" s="28"/>
      <c r="P77" s="28"/>
    </row>
    <row r="78" spans="8:16" ht="15">
      <c r="H78" s="28"/>
      <c r="I78" s="28"/>
      <c r="J78" s="28"/>
      <c r="K78" s="28"/>
      <c r="L78" s="28"/>
      <c r="M78" s="28"/>
      <c r="N78" s="28"/>
      <c r="O78" s="28"/>
      <c r="P78" s="28"/>
    </row>
    <row r="79" spans="8:16" ht="15">
      <c r="H79" s="28"/>
      <c r="I79" s="28"/>
      <c r="J79" s="28"/>
      <c r="K79" s="28"/>
      <c r="L79" s="28"/>
      <c r="M79" s="28"/>
      <c r="N79" s="28"/>
      <c r="O79" s="28"/>
      <c r="P79" s="28"/>
    </row>
    <row r="80" spans="8:16" ht="15">
      <c r="H80" s="28"/>
      <c r="I80" s="28"/>
      <c r="J80" s="28"/>
      <c r="K80" s="28"/>
      <c r="L80" s="28"/>
      <c r="M80" s="28"/>
      <c r="N80" s="28"/>
      <c r="O80" s="28"/>
      <c r="P80" s="28"/>
    </row>
    <row r="83" spans="2:4" ht="15">
      <c r="B83" s="2" t="s">
        <v>24</v>
      </c>
      <c r="C83" s="2" t="s">
        <v>41</v>
      </c>
      <c r="D83" s="2" t="s">
        <v>43</v>
      </c>
    </row>
    <row r="84" spans="2:4" ht="15">
      <c r="B84" s="2" t="s">
        <v>36</v>
      </c>
      <c r="C84" s="2" t="s">
        <v>67</v>
      </c>
      <c r="D84" s="2" t="s">
        <v>44</v>
      </c>
    </row>
    <row r="85" spans="2:4" ht="15">
      <c r="B85" s="2" t="s">
        <v>37</v>
      </c>
      <c r="C85" s="34" t="s">
        <v>68</v>
      </c>
      <c r="D85" s="2" t="s">
        <v>27</v>
      </c>
    </row>
    <row r="86" spans="2:4" ht="15">
      <c r="B86" s="2" t="s">
        <v>38</v>
      </c>
      <c r="C86" s="2" t="s">
        <v>69</v>
      </c>
      <c r="D86" s="2" t="s">
        <v>45</v>
      </c>
    </row>
    <row r="87" spans="2:3" ht="15">
      <c r="B87" s="2" t="s">
        <v>39</v>
      </c>
      <c r="C87" s="2" t="s">
        <v>70</v>
      </c>
    </row>
    <row r="88" spans="2:3" ht="15">
      <c r="B88" s="2" t="s">
        <v>40</v>
      </c>
      <c r="C88" s="2" t="s">
        <v>71</v>
      </c>
    </row>
    <row r="89" ht="15">
      <c r="C89" s="2" t="s">
        <v>72</v>
      </c>
    </row>
    <row r="90" ht="15">
      <c r="C90" s="2" t="s">
        <v>42</v>
      </c>
    </row>
    <row r="91" ht="15">
      <c r="C91" s="2" t="s">
        <v>73</v>
      </c>
    </row>
    <row r="92" ht="15">
      <c r="C92" s="2" t="s">
        <v>74</v>
      </c>
    </row>
    <row r="93" ht="15">
      <c r="C93" s="2" t="s">
        <v>75</v>
      </c>
    </row>
    <row r="94" ht="15">
      <c r="C94" s="2" t="s">
        <v>76</v>
      </c>
    </row>
    <row r="95" ht="15">
      <c r="C95" s="2" t="s">
        <v>77</v>
      </c>
    </row>
    <row r="96" ht="15">
      <c r="C96" s="2" t="s">
        <v>78</v>
      </c>
    </row>
    <row r="99" ht="15">
      <c r="B99" s="2" t="s">
        <v>100</v>
      </c>
    </row>
    <row r="100" ht="15">
      <c r="B100" s="2" t="s">
        <v>101</v>
      </c>
    </row>
  </sheetData>
  <sheetProtection/>
  <dataValidations count="3">
    <dataValidation type="list" allowBlank="1" showInputMessage="1" showErrorMessage="1" sqref="B10:U10">
      <formula1>$C$83:$C$96</formula1>
    </dataValidation>
    <dataValidation type="list" showInputMessage="1" showErrorMessage="1" sqref="B8:U8">
      <formula1>$B$83:$B$89</formula1>
    </dataValidation>
    <dataValidation type="list" allowBlank="1" showInputMessage="1" showErrorMessage="1" sqref="B17:U17">
      <formula1>$D$83:$D$86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FOTW</dc:creator>
  <cp:keywords/>
  <dc:description/>
  <cp:lastModifiedBy>FOTW</cp:lastModifiedBy>
  <dcterms:created xsi:type="dcterms:W3CDTF">2012-05-13T16:06:42Z</dcterms:created>
  <dcterms:modified xsi:type="dcterms:W3CDTF">2012-10-07T01:25:47Z</dcterms:modified>
  <cp:category/>
  <cp:version/>
  <cp:contentType/>
  <cp:contentStatus/>
</cp:coreProperties>
</file>